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C69B" lockStructure="1"/>
  <bookViews>
    <workbookView xWindow="360" yWindow="570" windowWidth="19815" windowHeight="8640"/>
  </bookViews>
  <sheets>
    <sheet name="Concrete Mix Design (IS 10262)" sheetId="2" r:id="rId1"/>
  </sheets>
  <calcPr calcId="145621"/>
</workbook>
</file>

<file path=xl/calcChain.xml><?xml version="1.0" encoding="utf-8"?>
<calcChain xmlns="http://schemas.openxmlformats.org/spreadsheetml/2006/main">
  <c r="O23" i="2" l="1"/>
  <c r="Q22" i="2" s="1"/>
  <c r="O27" i="2" s="1"/>
  <c r="P27" i="2" s="1"/>
  <c r="I37" i="2"/>
  <c r="H77" i="2" l="1"/>
  <c r="H72" i="2"/>
  <c r="I60" i="2" l="1"/>
  <c r="I8" i="2"/>
  <c r="I23" i="2"/>
  <c r="I28" i="2" s="1"/>
  <c r="I18" i="2"/>
  <c r="M36" i="2" s="1"/>
  <c r="M82" i="2"/>
  <c r="L71" i="2"/>
  <c r="L76" i="2" s="1"/>
  <c r="L82" i="2" s="1"/>
  <c r="N58" i="2"/>
  <c r="L58" i="2"/>
  <c r="L55" i="2"/>
  <c r="N15" i="2"/>
  <c r="N14" i="2"/>
  <c r="N13" i="2"/>
  <c r="N12" i="2"/>
  <c r="N11" i="2"/>
  <c r="N10" i="2"/>
  <c r="K34" i="2" l="1"/>
  <c r="K33" i="2"/>
  <c r="K32" i="2"/>
  <c r="I42" i="2"/>
  <c r="I58" i="2" s="1"/>
  <c r="I62" i="2" s="1"/>
  <c r="I66" i="2" l="1"/>
  <c r="H73" i="2" s="1"/>
  <c r="I64" i="2"/>
  <c r="L56" i="2"/>
  <c r="H71" i="2"/>
  <c r="M70" i="2" s="1"/>
  <c r="M71" i="2" s="1"/>
  <c r="L57" i="2"/>
  <c r="N57" i="2"/>
  <c r="O70" i="2" l="1"/>
  <c r="O71" i="2" s="1"/>
  <c r="O76" i="2" s="1"/>
  <c r="O82" i="2" s="1"/>
  <c r="L70" i="2" l="1"/>
  <c r="H74" i="2"/>
  <c r="Q70" i="2" l="1"/>
  <c r="Q71" i="2" s="1"/>
  <c r="Q76" i="2" s="1"/>
  <c r="Q82" i="2" s="1"/>
  <c r="H76" i="2"/>
  <c r="H75" i="2"/>
</calcChain>
</file>

<file path=xl/comments1.xml><?xml version="1.0" encoding="utf-8"?>
<comments xmlns="http://schemas.openxmlformats.org/spreadsheetml/2006/main">
  <authors>
    <author>bhushan mahajan</author>
  </authors>
  <commentList>
    <comment ref="F7" authorId="0">
      <text>
        <r>
          <rPr>
            <b/>
            <sz val="9"/>
            <color indexed="81"/>
            <rFont val="Tahoma"/>
            <family val="2"/>
          </rPr>
          <t>Enter Grade of Concrete: 
Ex. 20, 25, 30, 35, 40, 45</t>
        </r>
      </text>
    </comment>
    <comment ref="F10" authorId="0">
      <text>
        <r>
          <rPr>
            <b/>
            <sz val="9"/>
            <color indexed="81"/>
            <rFont val="Tahoma"/>
            <family val="2"/>
          </rPr>
          <t>Enter Water-Cement Ratio from Graph or Graph Table according to Target Mean Strength</t>
        </r>
      </text>
    </comment>
    <comment ref="I14" authorId="0">
      <text>
        <r>
          <rPr>
            <b/>
            <sz val="9"/>
            <color indexed="81"/>
            <rFont val="Tahoma"/>
            <family val="2"/>
          </rPr>
          <t>Enter Maximum Size of Aggregate Use for Making Concrete</t>
        </r>
      </text>
    </comment>
    <comment ref="I26" authorId="0">
      <text>
        <r>
          <rPr>
            <b/>
            <sz val="9"/>
            <color indexed="81"/>
            <rFont val="Tahoma"/>
            <family val="2"/>
          </rPr>
          <t>Enter Zone of Sand Ex. 1, 2 , 3 &amp; 4</t>
        </r>
      </text>
    </comment>
    <comment ref="I31" authorId="0">
      <text>
        <r>
          <rPr>
            <b/>
            <sz val="9"/>
            <color indexed="81"/>
            <rFont val="Tahoma"/>
            <family val="2"/>
          </rPr>
          <t>Enter Required Slump Value:
Ex. 50, 75, 100, 125 150</t>
        </r>
      </text>
    </comment>
    <comment ref="I47" authorId="0">
      <text>
        <r>
          <rPr>
            <b/>
            <sz val="9"/>
            <color indexed="81"/>
            <rFont val="Tahoma"/>
            <family val="2"/>
          </rPr>
          <t>Enter Specific Gravity of Fine Aggregate (Sand)</t>
        </r>
      </text>
    </comment>
    <comment ref="I49" authorId="0">
      <text>
        <r>
          <rPr>
            <b/>
            <sz val="9"/>
            <color indexed="81"/>
            <rFont val="Tahoma"/>
            <family val="2"/>
          </rPr>
          <t>Enter Specific Gravity of Coarse Aggregate</t>
        </r>
      </text>
    </comment>
  </commentList>
</comments>
</file>

<file path=xl/sharedStrings.xml><?xml version="1.0" encoding="utf-8"?>
<sst xmlns="http://schemas.openxmlformats.org/spreadsheetml/2006/main" count="144" uniqueCount="106">
  <si>
    <t>=</t>
  </si>
  <si>
    <t>mm</t>
  </si>
  <si>
    <t>v</t>
  </si>
  <si>
    <t>Water Content</t>
  </si>
  <si>
    <t>Cement Content</t>
  </si>
  <si>
    <t>Cement</t>
  </si>
  <si>
    <t>Fine Aggregate</t>
  </si>
  <si>
    <t>Coarse Aggregate</t>
  </si>
  <si>
    <t>Water</t>
  </si>
  <si>
    <t>1)</t>
  </si>
  <si>
    <t>Design Grade</t>
  </si>
  <si>
    <t xml:space="preserve">Grade </t>
  </si>
  <si>
    <t>Std. Deviation</t>
  </si>
  <si>
    <t>Strength</t>
  </si>
  <si>
    <t>2)</t>
  </si>
  <si>
    <t xml:space="preserve">Target Mean Strength </t>
  </si>
  <si>
    <t>3)</t>
  </si>
  <si>
    <t>W/C Ratio</t>
  </si>
  <si>
    <t>M20</t>
  </si>
  <si>
    <t>M25</t>
  </si>
  <si>
    <t>M30</t>
  </si>
  <si>
    <t>M35</t>
  </si>
  <si>
    <t>4)</t>
  </si>
  <si>
    <t>Maximun Size of Aggregate</t>
  </si>
  <si>
    <t>M40</t>
  </si>
  <si>
    <t>M45</t>
  </si>
  <si>
    <t>5)</t>
  </si>
  <si>
    <t>Water Content per Cubic metre of Concrete</t>
  </si>
  <si>
    <t>Nominal max.
Size of aggregate</t>
  </si>
  <si>
    <t>6)</t>
  </si>
  <si>
    <t>Sand Confirming Zone</t>
  </si>
  <si>
    <t>7)</t>
  </si>
  <si>
    <t>Correction in water Content</t>
  </si>
  <si>
    <t>W/C 
Ratio</t>
  </si>
  <si>
    <t>9)</t>
  </si>
  <si>
    <t>10)</t>
  </si>
  <si>
    <t>Specific Gravity of Cement</t>
  </si>
  <si>
    <t>11)</t>
  </si>
  <si>
    <t xml:space="preserve">Specific Gravity </t>
  </si>
  <si>
    <t xml:space="preserve">1) Fine Aggregate </t>
  </si>
  <si>
    <t>2) Coarse Aggregate</t>
  </si>
  <si>
    <t>F.A</t>
  </si>
  <si>
    <t>C.A</t>
  </si>
  <si>
    <t>14)</t>
  </si>
  <si>
    <t>15)</t>
  </si>
  <si>
    <t>(c/Sc)</t>
  </si>
  <si>
    <t>1/P</t>
  </si>
  <si>
    <t>1/(1-P)</t>
  </si>
  <si>
    <t>16))</t>
  </si>
  <si>
    <t>Kg</t>
  </si>
  <si>
    <t>1/Fa</t>
  </si>
  <si>
    <t>1/Sc</t>
  </si>
  <si>
    <t>17)</t>
  </si>
  <si>
    <t>18)</t>
  </si>
  <si>
    <t>19)</t>
  </si>
  <si>
    <t>20)</t>
  </si>
  <si>
    <t>Sr. No:</t>
  </si>
  <si>
    <t>Material Name</t>
  </si>
  <si>
    <t>Quantity(Kg)</t>
  </si>
  <si>
    <t xml:space="preserve">Water </t>
  </si>
  <si>
    <t>Quantities For 1 Bag of Cement</t>
  </si>
  <si>
    <t>1) Coarse Aggregate(20mm)</t>
  </si>
  <si>
    <t>2) Coarse Aggregate(10mm Grit)</t>
  </si>
  <si>
    <t>Slum of Concrete</t>
  </si>
  <si>
    <t>Quantity for 9 Cube</t>
  </si>
  <si>
    <t>Prepared By:</t>
  </si>
  <si>
    <t>Mahaja Bhushan</t>
  </si>
  <si>
    <t>Target Mean
 Strength</t>
  </si>
  <si>
    <t>Water-Cement
Ratio</t>
  </si>
  <si>
    <t>Correction in Water Content</t>
  </si>
  <si>
    <t>Volume of Coarse Aggregate per
 Unit Volume of Total Aggregate</t>
  </si>
  <si>
    <t>Approximate values for this aggregate volume are given in Table 5 for a 
water-cement/watercementitious materials ratio of 0.5, which may be 
suitably adjusted for other ratios, the proportion of volume of coarse 
aggregates to that of total aggregates is increased at the rate of 0.01 
for every decrease in water-cement/cementitious materials ratio by 0.05 and decreased at the rate of 0.01 for every increase in watercement ratio by 0.05.</t>
  </si>
  <si>
    <t>Volume of Coarse Aggregate for Maximum 
Size of Aggregate and Fine aggreegate confirming zone from Below Table</t>
  </si>
  <si>
    <t>Water Cement Ratio of Table</t>
  </si>
  <si>
    <t>Correction in Coarse Aggregate Content</t>
  </si>
  <si>
    <t>Volume of Sand Content</t>
  </si>
  <si>
    <t>Required Slump Value</t>
  </si>
  <si>
    <t>(Standard with W/C ratio is 50 mm)</t>
  </si>
  <si>
    <t>Correction in Aggregate Volume</t>
  </si>
  <si>
    <t>Slump Value</t>
  </si>
  <si>
    <t>Increase in Water in %</t>
  </si>
  <si>
    <t>50 mm</t>
  </si>
  <si>
    <t>-</t>
  </si>
  <si>
    <t>75 mm</t>
  </si>
  <si>
    <t>100 mm</t>
  </si>
  <si>
    <t>125 mm</t>
  </si>
  <si>
    <t>150 mm</t>
  </si>
  <si>
    <t>Volume of Cement</t>
  </si>
  <si>
    <t>Volume of Water</t>
  </si>
  <si>
    <t>Volume of All Aggregate(Fine + Coarse)</t>
  </si>
  <si>
    <t>Estimated Air Content(%)V</t>
  </si>
  <si>
    <t>Mix Proportions By Mass</t>
  </si>
  <si>
    <t>CONCRETE MIX DESIGN AS PER IS : 10262 - 2019</t>
  </si>
  <si>
    <t>Volume of Concrete (m³)</t>
  </si>
  <si>
    <t>Liters</t>
  </si>
  <si>
    <t>m³</t>
  </si>
  <si>
    <t>N/mm²</t>
  </si>
  <si>
    <t>Table - 1</t>
  </si>
  <si>
    <t>Table - 2</t>
  </si>
  <si>
    <t xml:space="preserve"> Graph Table</t>
  </si>
  <si>
    <t>Concrete Mix Design As Per IS Code - 10262 : 2019</t>
  </si>
  <si>
    <t>Total Qty. of  Coarse Aggregate</t>
  </si>
  <si>
    <t>Total Qty. of Fine Aggregate</t>
  </si>
  <si>
    <t>186 liter water content is for standard 50 mm slump. If we want to increase slump value by 75 mm (50+25) then we have to add 3% extra water. Similary for each increase of 25mm slump add 3 % extra water.</t>
  </si>
  <si>
    <t>kg</t>
  </si>
  <si>
    <t>To Unlock Excel Sheet Pay Rs. 500 
to 8905904345 via Google pay and Msg to
 same No. " I have paid for concrete mix 
design Excel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</si>
</sst>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3" x14ac:knownFonts="1">
    <font>
      <sz val="11"/>
      <color rgb="FF000000"/>
      <name val="Calibri"/>
    </font>
    <font>
      <sz val="11"/>
      <name val="Calibri"/>
      <family val="2"/>
    </font>
    <font>
      <b/>
      <sz val="11"/>
      <color rgb="FF000000"/>
      <name val="Calibri"/>
      <family val="2"/>
    </font>
    <font>
      <b/>
      <sz val="12"/>
      <color rgb="FF000000"/>
      <name val="Calibri"/>
      <family val="2"/>
    </font>
    <font>
      <sz val="11"/>
      <color rgb="FFFFFFFF"/>
      <name val="Calibri"/>
      <family val="2"/>
    </font>
    <font>
      <sz val="11"/>
      <color rgb="FF006100"/>
      <name val="Calibri"/>
      <family val="2"/>
    </font>
    <font>
      <sz val="16"/>
      <color rgb="FF000000"/>
      <name val="Calibri"/>
      <family val="2"/>
    </font>
    <font>
      <b/>
      <sz val="14"/>
      <color rgb="FF000000"/>
      <name val="Calibri"/>
      <family val="2"/>
    </font>
    <font>
      <b/>
      <sz val="14"/>
      <name val="Calibri"/>
      <family val="2"/>
    </font>
    <font>
      <sz val="14"/>
      <name val="Calibri"/>
      <family val="2"/>
    </font>
    <font>
      <sz val="11"/>
      <color theme="0"/>
      <name val="Calibri"/>
      <family val="2"/>
    </font>
    <font>
      <b/>
      <sz val="14"/>
      <color rgb="FFFFFFFF"/>
      <name val="Calibri"/>
      <family val="2"/>
    </font>
    <font>
      <sz val="12"/>
      <name val="Calibri"/>
      <family val="2"/>
    </font>
    <font>
      <sz val="14"/>
      <color rgb="FFFFFFFF"/>
      <name val="Calibri"/>
      <family val="2"/>
    </font>
    <font>
      <b/>
      <sz val="16"/>
      <color rgb="FFFFFFFF"/>
      <name val="Calibri"/>
      <family val="2"/>
    </font>
    <font>
      <b/>
      <sz val="16"/>
      <name val="Calibri"/>
      <family val="2"/>
    </font>
    <font>
      <sz val="14"/>
      <color theme="1"/>
      <name val="Calibri"/>
      <family val="2"/>
    </font>
    <font>
      <b/>
      <sz val="14"/>
      <color theme="1"/>
      <name val="Calibri"/>
      <family val="2"/>
    </font>
    <font>
      <sz val="14"/>
      <color rgb="FF000000"/>
      <name val="Calibri"/>
      <family val="2"/>
    </font>
    <font>
      <b/>
      <sz val="9"/>
      <color indexed="81"/>
      <name val="Tahoma"/>
      <family val="2"/>
    </font>
    <font>
      <b/>
      <sz val="14"/>
      <color theme="0"/>
      <name val="Calibri"/>
      <family val="2"/>
    </font>
    <font>
      <sz val="24"/>
      <color rgb="FFFFFFFF"/>
      <name val="Calibri"/>
      <family val="2"/>
    </font>
    <font>
      <b/>
      <sz val="14"/>
      <color rgb="FF000000"/>
      <name val="Times New Roman"/>
      <family val="1"/>
    </font>
  </fonts>
  <fills count="23">
    <fill>
      <patternFill patternType="none"/>
    </fill>
    <fill>
      <patternFill patternType="gray125"/>
    </fill>
    <fill>
      <patternFill patternType="solid">
        <fgColor rgb="FF9BBB59"/>
        <bgColor rgb="FF9BBB59"/>
      </patternFill>
    </fill>
    <fill>
      <patternFill patternType="solid">
        <fgColor rgb="FFEAF1DD"/>
        <bgColor rgb="FFEAF1DD"/>
      </patternFill>
    </fill>
    <fill>
      <patternFill patternType="solid">
        <fgColor rgb="FFE5DFEC"/>
        <bgColor rgb="FFE5DFEC"/>
      </patternFill>
    </fill>
    <fill>
      <patternFill patternType="solid">
        <fgColor rgb="FFDAEEF3"/>
        <bgColor rgb="FFDAEEF3"/>
      </patternFill>
    </fill>
    <fill>
      <patternFill patternType="solid">
        <fgColor theme="0" tint="-0.14999847407452621"/>
        <bgColor rgb="FFB8CCE4"/>
      </patternFill>
    </fill>
    <fill>
      <patternFill patternType="solid">
        <fgColor theme="0" tint="-0.14999847407452621"/>
        <bgColor indexed="64"/>
      </patternFill>
    </fill>
    <fill>
      <patternFill patternType="solid">
        <fgColor theme="9" tint="0.59999389629810485"/>
        <bgColor rgb="FF9BBB59"/>
      </patternFill>
    </fill>
    <fill>
      <patternFill patternType="solid">
        <fgColor theme="1" tint="0.34998626667073579"/>
        <bgColor rgb="FF95B3D7"/>
      </patternFill>
    </fill>
    <fill>
      <patternFill patternType="solid">
        <fgColor theme="1"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rgb="FFC6EFCE"/>
      </patternFill>
    </fill>
    <fill>
      <patternFill patternType="solid">
        <fgColor theme="6" tint="0.39997558519241921"/>
        <bgColor rgb="FF9BBB59"/>
      </patternFill>
    </fill>
    <fill>
      <patternFill patternType="solid">
        <fgColor theme="9" tint="0.39997558519241921"/>
        <bgColor rgb="FFEAF1DD"/>
      </patternFill>
    </fill>
    <fill>
      <patternFill patternType="solid">
        <fgColor theme="6" tint="0.59999389629810485"/>
        <bgColor rgb="FFE5DFEC"/>
      </patternFill>
    </fill>
    <fill>
      <patternFill patternType="solid">
        <fgColor theme="7" tint="0.59999389629810485"/>
        <bgColor rgb="FFFBD4B4"/>
      </patternFill>
    </fill>
    <fill>
      <patternFill patternType="solid">
        <fgColor theme="1" tint="0.249977111117893"/>
        <bgColor indexed="64"/>
      </patternFill>
    </fill>
    <fill>
      <patternFill patternType="solid">
        <fgColor theme="1" tint="0.249977111117893"/>
        <bgColor rgb="FF95B3D7"/>
      </patternFill>
    </fill>
    <fill>
      <patternFill patternType="solid">
        <fgColor theme="7" tint="0.79998168889431442"/>
        <bgColor indexed="64"/>
      </patternFill>
    </fill>
    <fill>
      <patternFill patternType="solid">
        <fgColor rgb="FFFFFF00"/>
        <bgColor indexed="64"/>
      </patternFill>
    </fill>
  </fills>
  <borders count="4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7F7F7F"/>
      </bottom>
      <diagonal/>
    </border>
    <border>
      <left/>
      <right style="thin">
        <color rgb="FF7F7F7F"/>
      </right>
      <top style="thin">
        <color rgb="FF000000"/>
      </top>
      <bottom style="thin">
        <color rgb="FF7F7F7F"/>
      </bottom>
      <diagonal/>
    </border>
    <border>
      <left style="thick">
        <color rgb="FF000000"/>
      </left>
      <right/>
      <top/>
      <bottom/>
      <diagonal/>
    </border>
    <border>
      <left/>
      <right style="thick">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156">
    <xf numFmtId="0" fontId="0" fillId="0" borderId="0" xfId="0" applyFont="1" applyAlignment="1"/>
    <xf numFmtId="0" fontId="0" fillId="0" borderId="0" xfId="0" applyFont="1"/>
    <xf numFmtId="0" fontId="4" fillId="0" borderId="0" xfId="0" applyFont="1"/>
    <xf numFmtId="0" fontId="0" fillId="3" borderId="1" xfId="0" applyFont="1" applyFill="1" applyBorder="1"/>
    <xf numFmtId="0" fontId="0" fillId="0" borderId="0" xfId="0" applyFont="1" applyAlignment="1"/>
    <xf numFmtId="0" fontId="0" fillId="0" borderId="19" xfId="0" applyFont="1" applyFill="1" applyBorder="1"/>
    <xf numFmtId="0" fontId="0" fillId="0" borderId="19" xfId="0" applyFont="1" applyFill="1" applyBorder="1" applyAlignment="1">
      <alignment horizontal="center" vertical="center"/>
    </xf>
    <xf numFmtId="2" fontId="0" fillId="0" borderId="19" xfId="0" applyNumberFormat="1" applyFont="1" applyFill="1" applyBorder="1" applyAlignment="1">
      <alignment horizontal="center" vertical="center"/>
    </xf>
    <xf numFmtId="0" fontId="5" fillId="0" borderId="19" xfId="0" applyFont="1" applyFill="1" applyBorder="1" applyAlignment="1">
      <alignment vertical="center"/>
    </xf>
    <xf numFmtId="0" fontId="1" fillId="0" borderId="19" xfId="0" applyFont="1" applyFill="1" applyBorder="1" applyAlignment="1"/>
    <xf numFmtId="0" fontId="0" fillId="0" borderId="19" xfId="0" applyFont="1" applyFill="1" applyBorder="1" applyAlignment="1">
      <alignment horizont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3"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19" xfId="0" applyFont="1" applyBorder="1" applyAlignment="1">
      <alignment horizontal="center" vertical="center"/>
    </xf>
    <xf numFmtId="0" fontId="1" fillId="0" borderId="0" xfId="0" applyFont="1"/>
    <xf numFmtId="0" fontId="10" fillId="0" borderId="0" xfId="0" applyFont="1"/>
    <xf numFmtId="0" fontId="0" fillId="0" borderId="0" xfId="0" applyFont="1" applyAlignment="1"/>
    <xf numFmtId="0" fontId="14" fillId="9" borderId="2" xfId="0" applyFont="1" applyFill="1" applyBorder="1" applyAlignment="1">
      <alignment horizontal="center" vertical="center"/>
    </xf>
    <xf numFmtId="0" fontId="14" fillId="9" borderId="24" xfId="0" applyFont="1" applyFill="1" applyBorder="1" applyAlignment="1">
      <alignment horizontal="center" vertical="center"/>
    </xf>
    <xf numFmtId="164" fontId="16" fillId="0" borderId="30" xfId="0" applyNumberFormat="1" applyFont="1" applyFill="1" applyBorder="1" applyAlignment="1">
      <alignment horizontal="center" vertical="center"/>
    </xf>
    <xf numFmtId="0" fontId="16" fillId="0" borderId="30" xfId="0" applyFont="1" applyFill="1" applyBorder="1" applyAlignment="1">
      <alignment horizontal="center" vertical="center"/>
    </xf>
    <xf numFmtId="1" fontId="16" fillId="0" borderId="30" xfId="0" applyNumberFormat="1" applyFont="1" applyFill="1" applyBorder="1" applyAlignment="1">
      <alignment horizontal="center" vertical="center"/>
    </xf>
    <xf numFmtId="0" fontId="11" fillId="2" borderId="2" xfId="0" applyFont="1" applyFill="1" applyBorder="1" applyAlignment="1">
      <alignment horizontal="center"/>
    </xf>
    <xf numFmtId="0" fontId="11" fillId="2" borderId="2" xfId="0" applyFont="1" applyFill="1" applyBorder="1"/>
    <xf numFmtId="0" fontId="18" fillId="0" borderId="0" xfId="0" applyFont="1"/>
    <xf numFmtId="2" fontId="18" fillId="3" borderId="12" xfId="0" applyNumberFormat="1" applyFont="1" applyFill="1" applyBorder="1" applyAlignment="1">
      <alignment horizontal="center" vertical="center"/>
    </xf>
    <xf numFmtId="0" fontId="18" fillId="3" borderId="30" xfId="0" applyFont="1" applyFill="1" applyBorder="1" applyAlignment="1">
      <alignment horizontal="center" vertical="center"/>
    </xf>
    <xf numFmtId="0" fontId="18" fillId="3" borderId="2" xfId="0" applyFont="1" applyFill="1" applyBorder="1" applyAlignment="1">
      <alignment horizontal="center" vertical="center"/>
    </xf>
    <xf numFmtId="0" fontId="13" fillId="0" borderId="0" xfId="0" applyFont="1"/>
    <xf numFmtId="2" fontId="13" fillId="0" borderId="0" xfId="0" applyNumberFormat="1" applyFont="1"/>
    <xf numFmtId="0" fontId="18" fillId="3" borderId="12" xfId="0" applyFont="1" applyFill="1" applyBorder="1" applyAlignment="1">
      <alignment horizontal="center"/>
    </xf>
    <xf numFmtId="0" fontId="18" fillId="3" borderId="30" xfId="0" applyFont="1" applyFill="1" applyBorder="1" applyAlignment="1">
      <alignment horizontal="center"/>
    </xf>
    <xf numFmtId="0" fontId="12" fillId="6" borderId="19" xfId="0" applyFont="1" applyFill="1" applyBorder="1" applyAlignment="1">
      <alignment horizontal="left" vertical="center"/>
    </xf>
    <xf numFmtId="0" fontId="12" fillId="6" borderId="19" xfId="0" applyFont="1" applyFill="1" applyBorder="1" applyAlignment="1">
      <alignment horizontal="center" vertical="center"/>
    </xf>
    <xf numFmtId="0" fontId="18" fillId="3" borderId="24" xfId="0" applyFont="1" applyFill="1" applyBorder="1" applyAlignment="1">
      <alignment horizontal="center" vertical="center"/>
    </xf>
    <xf numFmtId="0" fontId="12" fillId="6" borderId="35" xfId="0" applyFont="1" applyFill="1" applyBorder="1" applyAlignment="1">
      <alignment horizontal="center"/>
    </xf>
    <xf numFmtId="0" fontId="12" fillId="6" borderId="36" xfId="0" applyFont="1" applyFill="1" applyBorder="1" applyAlignment="1">
      <alignment horizontal="left" vertical="center"/>
    </xf>
    <xf numFmtId="0" fontId="12" fillId="6" borderId="36" xfId="0" applyFont="1" applyFill="1" applyBorder="1" applyAlignment="1">
      <alignment horizontal="center" vertical="center"/>
    </xf>
    <xf numFmtId="0" fontId="12" fillId="6" borderId="37" xfId="0" applyFont="1" applyFill="1" applyBorder="1"/>
    <xf numFmtId="0" fontId="12" fillId="6" borderId="38" xfId="0" applyFont="1" applyFill="1" applyBorder="1" applyAlignment="1">
      <alignment horizontal="center"/>
    </xf>
    <xf numFmtId="0" fontId="12" fillId="6" borderId="39" xfId="0" applyFont="1" applyFill="1" applyBorder="1"/>
    <xf numFmtId="0" fontId="7" fillId="12" borderId="30" xfId="0" applyFont="1" applyFill="1" applyBorder="1" applyAlignment="1">
      <alignment horizontal="center" vertical="center"/>
    </xf>
    <xf numFmtId="0" fontId="10" fillId="0" borderId="19" xfId="0" applyFont="1" applyBorder="1"/>
    <xf numFmtId="0" fontId="9" fillId="6" borderId="38" xfId="0" applyFont="1" applyFill="1" applyBorder="1" applyAlignment="1">
      <alignment horizontal="center"/>
    </xf>
    <xf numFmtId="0" fontId="9" fillId="7" borderId="19" xfId="0" applyFont="1" applyFill="1" applyBorder="1"/>
    <xf numFmtId="0" fontId="9" fillId="6" borderId="19" xfId="0" applyFont="1" applyFill="1" applyBorder="1" applyAlignment="1">
      <alignment horizontal="left" vertical="center"/>
    </xf>
    <xf numFmtId="0" fontId="8" fillId="15" borderId="30"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39" xfId="0" applyFont="1" applyFill="1" applyBorder="1"/>
    <xf numFmtId="0" fontId="9" fillId="8" borderId="30" xfId="0" applyFont="1" applyFill="1" applyBorder="1" applyAlignment="1">
      <alignment horizontal="center" vertical="center"/>
    </xf>
    <xf numFmtId="0" fontId="9" fillId="6" borderId="39" xfId="0" applyFont="1" applyFill="1" applyBorder="1" applyAlignment="1">
      <alignment horizontal="center" vertical="center"/>
    </xf>
    <xf numFmtId="0" fontId="9" fillId="15" borderId="30" xfId="0" applyFont="1" applyFill="1" applyBorder="1" applyAlignment="1">
      <alignment horizontal="center" vertical="center"/>
    </xf>
    <xf numFmtId="2" fontId="9" fillId="8" borderId="30" xfId="0" applyNumberFormat="1" applyFont="1" applyFill="1" applyBorder="1" applyAlignment="1">
      <alignment horizontal="center" vertical="center"/>
    </xf>
    <xf numFmtId="164" fontId="9" fillId="6" borderId="19" xfId="0" applyNumberFormat="1" applyFont="1" applyFill="1" applyBorder="1" applyAlignment="1">
      <alignment horizontal="center" vertical="center"/>
    </xf>
    <xf numFmtId="0" fontId="9" fillId="6" borderId="19" xfId="0" applyFont="1" applyFill="1" applyBorder="1" applyAlignment="1">
      <alignment horizontal="center"/>
    </xf>
    <xf numFmtId="2" fontId="9" fillId="15" borderId="30" xfId="0" applyNumberFormat="1" applyFont="1" applyFill="1" applyBorder="1" applyAlignment="1">
      <alignment horizontal="center" vertical="center"/>
    </xf>
    <xf numFmtId="1" fontId="9" fillId="8" borderId="30" xfId="0" applyNumberFormat="1" applyFont="1" applyFill="1" applyBorder="1" applyAlignment="1">
      <alignment horizontal="center" vertical="center"/>
    </xf>
    <xf numFmtId="0" fontId="9" fillId="6" borderId="40" xfId="0" applyFont="1" applyFill="1" applyBorder="1" applyAlignment="1">
      <alignment horizontal="center"/>
    </xf>
    <xf numFmtId="0" fontId="9" fillId="6" borderId="41" xfId="0" applyFont="1" applyFill="1" applyBorder="1" applyAlignment="1">
      <alignment horizontal="center" vertical="center"/>
    </xf>
    <xf numFmtId="0" fontId="9" fillId="6" borderId="32" xfId="0" applyFont="1" applyFill="1" applyBorder="1"/>
    <xf numFmtId="0" fontId="8" fillId="0" borderId="30" xfId="0" applyFont="1" applyFill="1" applyBorder="1" applyAlignment="1">
      <alignment horizontal="center" vertical="center" wrapText="1"/>
    </xf>
    <xf numFmtId="0" fontId="7" fillId="11" borderId="30" xfId="0" applyFont="1" applyFill="1" applyBorder="1" applyAlignment="1">
      <alignment horizontal="center" vertical="center"/>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Border="1" applyAlignment="1">
      <alignment horizontal="center" vertical="center" wrapText="1"/>
    </xf>
    <xf numFmtId="0" fontId="16" fillId="0" borderId="30" xfId="0" applyFont="1" applyFill="1" applyBorder="1" applyAlignment="1">
      <alignment horizontal="center" vertical="center"/>
    </xf>
    <xf numFmtId="0" fontId="16" fillId="0" borderId="30" xfId="0" applyFont="1" applyFill="1" applyBorder="1"/>
    <xf numFmtId="0" fontId="8" fillId="0" borderId="30" xfId="0" applyFont="1" applyFill="1" applyBorder="1" applyAlignment="1">
      <alignment horizontal="center" vertical="center"/>
    </xf>
    <xf numFmtId="0" fontId="9" fillId="0" borderId="30" xfId="0" applyFont="1" applyFill="1" applyBorder="1" applyAlignment="1">
      <alignment horizontal="center" vertical="center"/>
    </xf>
    <xf numFmtId="0" fontId="17" fillId="14" borderId="12" xfId="0" applyFont="1" applyFill="1" applyBorder="1" applyAlignment="1">
      <alignment horizontal="center" vertical="center"/>
    </xf>
    <xf numFmtId="0" fontId="17" fillId="14" borderId="20" xfId="0" applyFont="1" applyFill="1" applyBorder="1" applyAlignment="1">
      <alignment horizontal="center" vertical="center"/>
    </xf>
    <xf numFmtId="0" fontId="17" fillId="14" borderId="11"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5" xfId="0" applyFont="1" applyFill="1" applyBorder="1" applyAlignment="1">
      <alignment horizontal="center" vertical="center"/>
    </xf>
    <xf numFmtId="0" fontId="18" fillId="17" borderId="10" xfId="0" applyFont="1" applyFill="1" applyBorder="1" applyAlignment="1">
      <alignment horizontal="center" vertical="center"/>
    </xf>
    <xf numFmtId="0" fontId="9" fillId="12" borderId="20" xfId="0" applyFont="1" applyFill="1" applyBorder="1"/>
    <xf numFmtId="0" fontId="9" fillId="12" borderId="11" xfId="0" applyFont="1" applyFill="1" applyBorder="1"/>
    <xf numFmtId="0" fontId="9" fillId="6" borderId="19" xfId="0" applyFont="1" applyFill="1" applyBorder="1" applyAlignment="1">
      <alignment horizontal="left" vertical="center"/>
    </xf>
    <xf numFmtId="0" fontId="9" fillId="7" borderId="19" xfId="0" applyFont="1" applyFill="1" applyBorder="1"/>
    <xf numFmtId="0" fontId="9" fillId="6" borderId="19" xfId="0" applyFont="1" applyFill="1" applyBorder="1" applyAlignment="1">
      <alignment horizontal="left" vertical="center" wrapText="1"/>
    </xf>
    <xf numFmtId="0" fontId="17" fillId="16" borderId="3" xfId="0" applyFont="1" applyFill="1" applyBorder="1" applyAlignment="1">
      <alignment horizontal="center" vertical="center"/>
    </xf>
    <xf numFmtId="0" fontId="17" fillId="11" borderId="9" xfId="0" applyFont="1" applyFill="1" applyBorder="1"/>
    <xf numFmtId="0" fontId="9" fillId="6" borderId="19" xfId="0" applyFont="1" applyFill="1" applyBorder="1" applyAlignment="1">
      <alignment horizontal="center"/>
    </xf>
    <xf numFmtId="0" fontId="6" fillId="5" borderId="13" xfId="0" applyFont="1" applyFill="1" applyBorder="1" applyAlignment="1">
      <alignment horizontal="center" vertical="center"/>
    </xf>
    <xf numFmtId="0" fontId="1" fillId="0" borderId="14" xfId="0" applyFont="1" applyBorder="1"/>
    <xf numFmtId="0" fontId="1" fillId="0" borderId="15" xfId="0" applyFont="1" applyBorder="1"/>
    <xf numFmtId="0" fontId="1" fillId="0" borderId="28" xfId="0" applyFont="1" applyBorder="1"/>
    <xf numFmtId="0" fontId="0" fillId="0" borderId="0" xfId="0" applyFont="1" applyAlignment="1"/>
    <xf numFmtId="0" fontId="1" fillId="0" borderId="29" xfId="0" applyFont="1" applyBorder="1"/>
    <xf numFmtId="0" fontId="1" fillId="0" borderId="16" xfId="0" applyFont="1" applyBorder="1"/>
    <xf numFmtId="0" fontId="1" fillId="0" borderId="17" xfId="0" applyFont="1" applyBorder="1"/>
    <xf numFmtId="0" fontId="1" fillId="0" borderId="18" xfId="0" applyFont="1" applyBorder="1"/>
    <xf numFmtId="0" fontId="4" fillId="0" borderId="0" xfId="0" applyFont="1"/>
    <xf numFmtId="0" fontId="14" fillId="9" borderId="10" xfId="0" applyFont="1" applyFill="1" applyBorder="1" applyAlignment="1">
      <alignment horizontal="center" vertical="center"/>
    </xf>
    <xf numFmtId="0" fontId="15" fillId="10" borderId="11" xfId="0" applyFont="1" applyFill="1" applyBorder="1"/>
    <xf numFmtId="1" fontId="18" fillId="18" borderId="10" xfId="0" applyNumberFormat="1" applyFont="1" applyFill="1" applyBorder="1" applyAlignment="1">
      <alignment horizontal="center" vertical="center"/>
    </xf>
    <xf numFmtId="0" fontId="9" fillId="13" borderId="11" xfId="0" applyFont="1" applyFill="1" applyBorder="1"/>
    <xf numFmtId="0" fontId="14" fillId="9" borderId="4" xfId="0" applyFont="1" applyFill="1" applyBorder="1" applyAlignment="1">
      <alignment horizontal="center" vertical="center"/>
    </xf>
    <xf numFmtId="0" fontId="15" fillId="10" borderId="21" xfId="0" applyFont="1" applyFill="1" applyBorder="1"/>
    <xf numFmtId="0" fontId="18" fillId="17" borderId="10" xfId="0" applyFont="1" applyFill="1" applyBorder="1" applyAlignment="1">
      <alignment horizontal="center"/>
    </xf>
    <xf numFmtId="1" fontId="16" fillId="0" borderId="30" xfId="0" applyNumberFormat="1" applyFont="1" applyFill="1" applyBorder="1" applyAlignment="1">
      <alignment horizontal="center" vertical="center"/>
    </xf>
    <xf numFmtId="1" fontId="16" fillId="0" borderId="30" xfId="0" applyNumberFormat="1" applyFont="1" applyFill="1" applyBorder="1"/>
    <xf numFmtId="0" fontId="18" fillId="18" borderId="26" xfId="0" applyFont="1" applyFill="1" applyBorder="1" applyAlignment="1">
      <alignment horizontal="center"/>
    </xf>
    <xf numFmtId="0" fontId="9" fillId="13" borderId="27" xfId="0" applyFont="1" applyFill="1" applyBorder="1"/>
    <xf numFmtId="0" fontId="17" fillId="14" borderId="4" xfId="0" applyFont="1" applyFill="1" applyBorder="1" applyAlignment="1">
      <alignment horizontal="center" vertical="center"/>
    </xf>
    <xf numFmtId="0" fontId="17" fillId="11" borderId="5" xfId="0" applyFont="1" applyFill="1" applyBorder="1"/>
    <xf numFmtId="0" fontId="17" fillId="11" borderId="21" xfId="0" applyFont="1" applyFill="1" applyBorder="1"/>
    <xf numFmtId="0" fontId="17" fillId="11" borderId="7" xfId="0" applyFont="1" applyFill="1" applyBorder="1"/>
    <xf numFmtId="0" fontId="17" fillId="11" borderId="8" xfId="0" applyFont="1" applyFill="1" applyBorder="1"/>
    <xf numFmtId="0" fontId="17" fillId="11" borderId="22" xfId="0" applyFont="1" applyFill="1" applyBorder="1"/>
    <xf numFmtId="2" fontId="16" fillId="0" borderId="30" xfId="0" applyNumberFormat="1" applyFont="1" applyFill="1" applyBorder="1" applyAlignment="1">
      <alignment horizontal="center" vertical="center"/>
    </xf>
    <xf numFmtId="0" fontId="22" fillId="0" borderId="33" xfId="0" applyFont="1" applyBorder="1" applyAlignment="1">
      <alignment horizontal="center" vertical="center" wrapText="1"/>
    </xf>
    <xf numFmtId="0" fontId="22" fillId="0" borderId="19" xfId="0" applyFont="1" applyBorder="1" applyAlignment="1">
      <alignment horizontal="center" vertical="center"/>
    </xf>
    <xf numFmtId="0" fontId="22" fillId="0" borderId="33" xfId="0" applyFont="1" applyBorder="1" applyAlignment="1">
      <alignment horizontal="center" vertical="center"/>
    </xf>
    <xf numFmtId="0" fontId="20" fillId="19" borderId="19" xfId="0" applyFont="1" applyFill="1" applyBorder="1" applyAlignment="1">
      <alignment horizontal="center" vertical="center"/>
    </xf>
    <xf numFmtId="0" fontId="8" fillId="11" borderId="30" xfId="0" applyFont="1" applyFill="1" applyBorder="1" applyAlignment="1">
      <alignment horizontal="center" vertical="center"/>
    </xf>
    <xf numFmtId="0" fontId="9" fillId="11" borderId="30" xfId="0" applyFont="1" applyFill="1" applyBorder="1" applyAlignment="1">
      <alignment horizontal="center" vertical="center"/>
    </xf>
    <xf numFmtId="0" fontId="22" fillId="0" borderId="30" xfId="0" applyFont="1" applyBorder="1" applyAlignment="1">
      <alignment horizontal="center" vertical="center" wrapText="1"/>
    </xf>
    <xf numFmtId="0" fontId="7" fillId="12" borderId="30" xfId="0" applyFont="1" applyFill="1" applyBorder="1" applyAlignment="1">
      <alignment horizontal="center" vertical="center"/>
    </xf>
    <xf numFmtId="0" fontId="7" fillId="11" borderId="34" xfId="0" applyFont="1" applyFill="1" applyBorder="1" applyAlignment="1">
      <alignment horizontal="center" vertical="center"/>
    </xf>
    <xf numFmtId="0" fontId="7" fillId="11" borderId="42" xfId="0" applyFont="1" applyFill="1" applyBorder="1" applyAlignment="1">
      <alignment horizontal="center" vertical="center" wrapText="1"/>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18" fillId="4" borderId="24"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25" xfId="0" applyFont="1" applyFill="1" applyBorder="1" applyAlignment="1">
      <alignment horizontal="center" vertical="center"/>
    </xf>
    <xf numFmtId="0" fontId="17" fillId="14" borderId="30" xfId="0" applyFont="1" applyFill="1" applyBorder="1" applyAlignment="1">
      <alignment horizontal="center" vertical="center" wrapText="1"/>
    </xf>
    <xf numFmtId="0" fontId="17" fillId="11" borderId="30" xfId="0" applyFont="1" applyFill="1" applyBorder="1"/>
    <xf numFmtId="0" fontId="17" fillId="14" borderId="4" xfId="0" applyFont="1" applyFill="1" applyBorder="1" applyAlignment="1">
      <alignment horizontal="center" vertical="center" wrapText="1"/>
    </xf>
    <xf numFmtId="0" fontId="17" fillId="14" borderId="3" xfId="0" applyFont="1" applyFill="1" applyBorder="1" applyAlignment="1">
      <alignment horizontal="center" vertical="center"/>
    </xf>
    <xf numFmtId="0" fontId="17" fillId="11" borderId="6" xfId="0" applyFont="1" applyFill="1" applyBorder="1"/>
    <xf numFmtId="10" fontId="0" fillId="0" borderId="19" xfId="0" applyNumberFormat="1" applyFont="1" applyFill="1" applyBorder="1" applyAlignment="1">
      <alignment horizontal="center"/>
    </xf>
    <xf numFmtId="0" fontId="17" fillId="22" borderId="19" xfId="0" applyFont="1" applyFill="1" applyBorder="1" applyAlignment="1">
      <alignment horizontal="center" vertical="center" wrapText="1"/>
    </xf>
    <xf numFmtId="0" fontId="17" fillId="22" borderId="19" xfId="0" applyFont="1" applyFill="1" applyBorder="1" applyAlignment="1">
      <alignment horizontal="center" vertical="center"/>
    </xf>
    <xf numFmtId="0" fontId="21" fillId="20" borderId="28" xfId="0" applyFont="1" applyFill="1" applyBorder="1" applyAlignment="1">
      <alignment horizontal="center" vertical="center"/>
    </xf>
    <xf numFmtId="0" fontId="21" fillId="20" borderId="19" xfId="0" applyFont="1" applyFill="1" applyBorder="1" applyAlignment="1">
      <alignment horizontal="center" vertical="center"/>
    </xf>
    <xf numFmtId="0" fontId="12" fillId="6" borderId="36" xfId="0" applyFont="1" applyFill="1" applyBorder="1" applyAlignment="1">
      <alignment horizontal="left" vertical="center"/>
    </xf>
    <xf numFmtId="0" fontId="12" fillId="7" borderId="36" xfId="0" applyFont="1" applyFill="1" applyBorder="1"/>
    <xf numFmtId="0" fontId="12" fillId="6" borderId="19" xfId="0" applyFont="1" applyFill="1" applyBorder="1" applyAlignment="1">
      <alignment horizontal="left" vertical="center"/>
    </xf>
    <xf numFmtId="0" fontId="12" fillId="7" borderId="19" xfId="0" applyFont="1" applyFill="1" applyBorder="1"/>
    <xf numFmtId="0" fontId="22" fillId="21" borderId="35" xfId="0" applyFont="1" applyFill="1" applyBorder="1" applyAlignment="1">
      <alignment horizontal="center" vertical="center" wrapText="1"/>
    </xf>
    <xf numFmtId="0" fontId="22" fillId="21" borderId="36" xfId="0" applyFont="1" applyFill="1" applyBorder="1" applyAlignment="1">
      <alignment horizontal="center" vertical="center" wrapText="1"/>
    </xf>
    <xf numFmtId="0" fontId="22" fillId="21" borderId="37" xfId="0" applyFont="1" applyFill="1" applyBorder="1" applyAlignment="1">
      <alignment horizontal="center" vertical="center" wrapText="1"/>
    </xf>
    <xf numFmtId="0" fontId="22" fillId="21" borderId="38" xfId="0" applyFont="1" applyFill="1" applyBorder="1" applyAlignment="1">
      <alignment horizontal="center" vertical="center" wrapText="1"/>
    </xf>
    <xf numFmtId="0" fontId="22" fillId="21" borderId="19" xfId="0" applyFont="1" applyFill="1" applyBorder="1" applyAlignment="1">
      <alignment horizontal="center" vertical="center" wrapText="1"/>
    </xf>
    <xf numFmtId="0" fontId="22" fillId="21" borderId="39" xfId="0" applyFont="1" applyFill="1" applyBorder="1" applyAlignment="1">
      <alignment horizontal="center" vertical="center" wrapText="1"/>
    </xf>
    <xf numFmtId="0" fontId="22" fillId="21" borderId="40" xfId="0" applyFont="1" applyFill="1" applyBorder="1" applyAlignment="1">
      <alignment horizontal="center" vertical="center" wrapText="1"/>
    </xf>
    <xf numFmtId="0" fontId="22" fillId="21" borderId="41" xfId="0" applyFont="1" applyFill="1" applyBorder="1" applyAlignment="1">
      <alignment horizontal="center" vertical="center" wrapText="1"/>
    </xf>
    <xf numFmtId="0" fontId="22" fillId="21" borderId="32" xfId="0" applyFont="1" applyFill="1" applyBorder="1" applyAlignment="1">
      <alignment horizontal="center" vertical="center" wrapText="1"/>
    </xf>
    <xf numFmtId="164" fontId="7" fillId="0" borderId="34" xfId="0" applyNumberFormat="1" applyFont="1" applyBorder="1" applyAlignment="1">
      <alignment horizontal="center" vertical="center"/>
    </xf>
    <xf numFmtId="164" fontId="7" fillId="0" borderId="42"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123824</xdr:colOff>
      <xdr:row>36</xdr:row>
      <xdr:rowOff>38100</xdr:rowOff>
    </xdr:from>
    <xdr:to>
      <xdr:col>17</xdr:col>
      <xdr:colOff>371474</xdr:colOff>
      <xdr:row>55</xdr:row>
      <xdr:rowOff>198671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3549" y="8391525"/>
          <a:ext cx="8010525" cy="3875321"/>
        </a:xfrm>
        <a:prstGeom prst="rect">
          <a:avLst/>
        </a:prstGeom>
      </xdr:spPr>
    </xdr:pic>
    <xdr:clientData/>
  </xdr:twoCellAnchor>
  <xdr:twoCellAnchor editAs="oneCell">
    <xdr:from>
      <xdr:col>16</xdr:col>
      <xdr:colOff>409576</xdr:colOff>
      <xdr:row>2</xdr:row>
      <xdr:rowOff>133350</xdr:rowOff>
    </xdr:from>
    <xdr:to>
      <xdr:col>22</xdr:col>
      <xdr:colOff>542925</xdr:colOff>
      <xdr:row>19</xdr:row>
      <xdr:rowOff>205708</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06451" y="504825"/>
          <a:ext cx="5067299" cy="42824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6"/>
  <sheetViews>
    <sheetView tabSelected="1" zoomScaleNormal="100" workbookViewId="0">
      <selection activeCell="I6" sqref="I6"/>
    </sheetView>
  </sheetViews>
  <sheetFormatPr defaultColWidth="14.42578125" defaultRowHeight="15" customHeight="1" x14ac:dyDescent="0.25"/>
  <cols>
    <col min="1" max="1" width="5.85546875" customWidth="1"/>
    <col min="2" max="2" width="7.7109375" customWidth="1"/>
    <col min="3" max="3" width="8.85546875" customWidth="1"/>
    <col min="4" max="4" width="21.85546875" customWidth="1"/>
    <col min="5" max="5" width="5.140625" customWidth="1"/>
    <col min="6" max="6" width="12" customWidth="1"/>
    <col min="7" max="7" width="6" customWidth="1"/>
    <col min="8" max="8" width="6.5703125" customWidth="1"/>
    <col min="9" max="9" width="15.42578125" customWidth="1"/>
    <col min="10" max="10" width="13.28515625" customWidth="1"/>
    <col min="11" max="11" width="9.140625" customWidth="1"/>
    <col min="12" max="12" width="19.7109375" customWidth="1"/>
    <col min="13" max="13" width="16.7109375" customWidth="1"/>
    <col min="14" max="14" width="15.42578125" customWidth="1"/>
    <col min="15" max="15" width="18.7109375" customWidth="1"/>
    <col min="16" max="16" width="14" customWidth="1"/>
    <col min="17" max="17" width="22.7109375" customWidth="1"/>
    <col min="18" max="18" width="13.28515625" customWidth="1"/>
    <col min="19" max="21" width="8.85546875" customWidth="1"/>
    <col min="22" max="22" width="11.42578125" customWidth="1"/>
    <col min="23" max="26" width="8.710937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5">
      <c r="A2" s="1"/>
      <c r="B2" s="1"/>
      <c r="C2" s="1"/>
      <c r="D2" s="139" t="s">
        <v>100</v>
      </c>
      <c r="E2" s="140"/>
      <c r="F2" s="140"/>
      <c r="G2" s="140"/>
      <c r="H2" s="140"/>
      <c r="I2" s="140"/>
      <c r="J2" s="140"/>
      <c r="K2" s="140"/>
      <c r="L2" s="140"/>
      <c r="M2" s="140"/>
      <c r="N2" s="140"/>
      <c r="O2" s="140"/>
      <c r="P2" s="140"/>
      <c r="Q2" s="1"/>
      <c r="R2" s="1"/>
      <c r="S2" s="1"/>
      <c r="T2" s="1"/>
      <c r="U2" s="1"/>
      <c r="V2" s="1"/>
      <c r="W2" s="1"/>
      <c r="X2" s="1"/>
      <c r="Y2" s="1"/>
      <c r="Z2" s="1"/>
    </row>
    <row r="3" spans="1:26" ht="15" customHeight="1" x14ac:dyDescent="0.25">
      <c r="A3" s="1"/>
      <c r="B3" s="1"/>
      <c r="C3" s="1"/>
      <c r="D3" s="139"/>
      <c r="E3" s="140"/>
      <c r="F3" s="140"/>
      <c r="G3" s="140"/>
      <c r="H3" s="140"/>
      <c r="I3" s="140"/>
      <c r="J3" s="140"/>
      <c r="K3" s="140"/>
      <c r="L3" s="140"/>
      <c r="M3" s="140"/>
      <c r="N3" s="140"/>
      <c r="O3" s="140"/>
      <c r="P3" s="140"/>
      <c r="Q3" s="1"/>
      <c r="R3" s="1"/>
      <c r="S3" s="1"/>
      <c r="T3" s="1"/>
      <c r="U3" s="1"/>
      <c r="V3" s="1"/>
      <c r="W3" s="1"/>
      <c r="X3" s="1"/>
      <c r="Y3" s="1"/>
      <c r="Z3" s="1"/>
    </row>
    <row r="4" spans="1:26" ht="16.5" customHeight="1" thickBot="1" x14ac:dyDescent="0.3">
      <c r="A4" s="1"/>
      <c r="B4" s="1"/>
      <c r="C4" s="1"/>
      <c r="D4" s="1"/>
      <c r="E4" s="1"/>
      <c r="F4" s="1"/>
      <c r="G4" s="1"/>
      <c r="H4" s="1"/>
      <c r="I4" s="1"/>
      <c r="J4" s="1"/>
      <c r="K4" s="1"/>
      <c r="L4" s="1"/>
      <c r="M4" s="1"/>
      <c r="N4" s="1"/>
      <c r="O4" s="1"/>
      <c r="P4" s="1"/>
      <c r="Q4" s="1"/>
      <c r="R4" s="1"/>
      <c r="S4" s="1"/>
      <c r="T4" s="1"/>
      <c r="U4" s="1"/>
      <c r="V4" s="1"/>
      <c r="W4" s="1"/>
      <c r="X4" s="1"/>
      <c r="Y4" s="1"/>
      <c r="Z4" s="1"/>
    </row>
    <row r="5" spans="1:26" ht="21.75" customHeight="1" x14ac:dyDescent="0.25">
      <c r="A5" s="1"/>
      <c r="B5" s="38"/>
      <c r="C5" s="141"/>
      <c r="D5" s="142"/>
      <c r="E5" s="39"/>
      <c r="F5" s="39"/>
      <c r="G5" s="39"/>
      <c r="H5" s="40"/>
      <c r="I5" s="40"/>
      <c r="J5" s="41"/>
      <c r="K5" s="1"/>
      <c r="L5" s="119" t="s">
        <v>97</v>
      </c>
      <c r="M5" s="119"/>
      <c r="N5" s="1"/>
      <c r="O5" s="119" t="s">
        <v>99</v>
      </c>
      <c r="P5" s="119"/>
      <c r="Q5" s="1"/>
      <c r="R5" s="1"/>
      <c r="S5" s="1"/>
      <c r="T5" s="1"/>
      <c r="U5" s="1"/>
      <c r="V5" s="1"/>
      <c r="W5" s="1"/>
      <c r="X5" s="1"/>
      <c r="Y5" s="1"/>
      <c r="Z5" s="1"/>
    </row>
    <row r="6" spans="1:26" ht="14.25" customHeight="1" x14ac:dyDescent="0.25">
      <c r="A6" s="1"/>
      <c r="B6" s="42"/>
      <c r="C6" s="143"/>
      <c r="D6" s="144"/>
      <c r="E6" s="35"/>
      <c r="F6" s="35"/>
      <c r="G6" s="35"/>
      <c r="H6" s="36"/>
      <c r="I6" s="36"/>
      <c r="J6" s="43"/>
      <c r="K6" s="1"/>
      <c r="L6" s="119"/>
      <c r="M6" s="119"/>
      <c r="N6" s="1"/>
      <c r="O6" s="119"/>
      <c r="P6" s="119"/>
      <c r="Q6" s="1"/>
      <c r="R6" s="1"/>
      <c r="S6" s="1"/>
      <c r="T6" s="1"/>
      <c r="U6" s="1"/>
      <c r="V6" s="1"/>
      <c r="W6" s="1"/>
      <c r="X6" s="1"/>
      <c r="Y6" s="1"/>
      <c r="Z6" s="1"/>
    </row>
    <row r="7" spans="1:26" ht="21.75" customHeight="1" x14ac:dyDescent="0.3">
      <c r="A7" s="1"/>
      <c r="B7" s="46" t="s">
        <v>9</v>
      </c>
      <c r="C7" s="82" t="s">
        <v>10</v>
      </c>
      <c r="D7" s="83"/>
      <c r="E7" s="48" t="s">
        <v>0</v>
      </c>
      <c r="F7" s="49">
        <v>25</v>
      </c>
      <c r="G7" s="48"/>
      <c r="H7" s="50"/>
      <c r="I7" s="50"/>
      <c r="J7" s="51"/>
      <c r="K7" s="1"/>
      <c r="L7" s="134" t="s">
        <v>11</v>
      </c>
      <c r="M7" s="134" t="s">
        <v>12</v>
      </c>
      <c r="N7" s="27"/>
      <c r="O7" s="133" t="s">
        <v>67</v>
      </c>
      <c r="P7" s="131" t="s">
        <v>68</v>
      </c>
      <c r="Q7" s="5"/>
      <c r="R7" s="8"/>
      <c r="S7" s="1"/>
      <c r="T7" s="1"/>
      <c r="U7" s="1"/>
      <c r="V7" s="1"/>
      <c r="W7" s="1"/>
      <c r="X7" s="1"/>
      <c r="Y7" s="1"/>
      <c r="Z7" s="1"/>
    </row>
    <row r="8" spans="1:26" ht="31.5" customHeight="1" x14ac:dyDescent="0.3">
      <c r="A8" s="1"/>
      <c r="B8" s="46" t="s">
        <v>14</v>
      </c>
      <c r="C8" s="82" t="s">
        <v>15</v>
      </c>
      <c r="D8" s="83"/>
      <c r="E8" s="83"/>
      <c r="F8" s="83"/>
      <c r="G8" s="83"/>
      <c r="H8" s="50" t="s">
        <v>0</v>
      </c>
      <c r="I8" s="52" t="str">
        <f>IF(F7=20,"26.66",IF(F7=25,"31.56",IF(F7=30,"38.20",IF(F7=35,"43.20",IF(F7=40,"48.20",)))))</f>
        <v>31.56</v>
      </c>
      <c r="J8" s="53" t="s">
        <v>96</v>
      </c>
      <c r="K8" s="1"/>
      <c r="L8" s="135"/>
      <c r="M8" s="135"/>
      <c r="N8" s="27"/>
      <c r="O8" s="112"/>
      <c r="P8" s="132"/>
      <c r="Q8" s="5"/>
      <c r="R8" s="9"/>
      <c r="S8" s="1"/>
      <c r="T8" s="1"/>
      <c r="U8" s="1"/>
      <c r="V8" s="1"/>
      <c r="W8" s="1"/>
      <c r="X8" s="1"/>
      <c r="Y8" s="1"/>
      <c r="Z8" s="1"/>
    </row>
    <row r="9" spans="1:26" ht="17.25" customHeight="1" x14ac:dyDescent="0.3">
      <c r="A9" s="1"/>
      <c r="B9" s="46"/>
      <c r="C9" s="48"/>
      <c r="D9" s="48"/>
      <c r="E9" s="48"/>
      <c r="F9" s="48"/>
      <c r="G9" s="48"/>
      <c r="H9" s="50"/>
      <c r="I9" s="50"/>
      <c r="J9" s="51"/>
      <c r="K9" s="1"/>
      <c r="L9" s="86"/>
      <c r="M9" s="86"/>
      <c r="N9" s="27"/>
      <c r="O9" s="28">
        <v>26.66</v>
      </c>
      <c r="P9" s="29">
        <v>0.62</v>
      </c>
      <c r="Q9" s="6"/>
      <c r="R9" s="6"/>
      <c r="S9" s="1"/>
      <c r="T9" s="1"/>
      <c r="U9" s="1"/>
      <c r="V9" s="1"/>
      <c r="W9" s="1"/>
      <c r="X9" s="1"/>
      <c r="Y9" s="1"/>
      <c r="Z9" s="1"/>
    </row>
    <row r="10" spans="1:26" ht="20.25" customHeight="1" x14ac:dyDescent="0.3">
      <c r="A10" s="1"/>
      <c r="B10" s="46" t="s">
        <v>16</v>
      </c>
      <c r="C10" s="82" t="s">
        <v>17</v>
      </c>
      <c r="D10" s="83"/>
      <c r="E10" s="48" t="s">
        <v>0</v>
      </c>
      <c r="F10" s="54">
        <v>0.56999999999999995</v>
      </c>
      <c r="G10" s="48"/>
      <c r="H10" s="50"/>
      <c r="I10" s="50"/>
      <c r="J10" s="51"/>
      <c r="K10" s="1"/>
      <c r="L10" s="30" t="s">
        <v>18</v>
      </c>
      <c r="M10" s="128">
        <v>4</v>
      </c>
      <c r="N10" s="31">
        <f>(20+1.64*4)</f>
        <v>26.56</v>
      </c>
      <c r="O10" s="28">
        <v>31.56</v>
      </c>
      <c r="P10" s="29">
        <v>0.56999999999999995</v>
      </c>
      <c r="Q10" s="7"/>
      <c r="R10" s="6"/>
      <c r="S10" s="1"/>
      <c r="T10" s="1"/>
      <c r="U10" s="1"/>
      <c r="V10" s="1"/>
      <c r="W10" s="1"/>
      <c r="X10" s="1"/>
      <c r="Y10" s="1"/>
      <c r="Z10" s="1"/>
    </row>
    <row r="11" spans="1:26" ht="19.5" customHeight="1" x14ac:dyDescent="0.3">
      <c r="A11" s="1"/>
      <c r="B11" s="46"/>
      <c r="C11" s="48"/>
      <c r="D11" s="48"/>
      <c r="E11" s="48"/>
      <c r="F11" s="48"/>
      <c r="G11" s="48"/>
      <c r="H11" s="50"/>
      <c r="I11" s="50"/>
      <c r="J11" s="51"/>
      <c r="K11" s="1"/>
      <c r="L11" s="30" t="s">
        <v>19</v>
      </c>
      <c r="M11" s="130"/>
      <c r="N11" s="31">
        <f>(25+1.64*4)</f>
        <v>31.56</v>
      </c>
      <c r="O11" s="28">
        <v>38.200000000000003</v>
      </c>
      <c r="P11" s="29">
        <v>0.48</v>
      </c>
      <c r="Q11" s="6"/>
      <c r="R11" s="6"/>
      <c r="S11" s="1"/>
      <c r="T11" s="1"/>
      <c r="U11" s="1"/>
      <c r="V11" s="1"/>
      <c r="W11" s="1"/>
      <c r="X11" s="1"/>
      <c r="Y11" s="1"/>
      <c r="Z11" s="1"/>
    </row>
    <row r="12" spans="1:26" ht="16.5" customHeight="1" x14ac:dyDescent="0.3">
      <c r="A12" s="1"/>
      <c r="B12" s="46"/>
      <c r="C12" s="48"/>
      <c r="D12" s="48"/>
      <c r="E12" s="48"/>
      <c r="F12" s="48"/>
      <c r="G12" s="48"/>
      <c r="H12" s="50"/>
      <c r="I12" s="50"/>
      <c r="J12" s="51"/>
      <c r="K12" s="1"/>
      <c r="L12" s="30" t="s">
        <v>20</v>
      </c>
      <c r="M12" s="128">
        <v>5</v>
      </c>
      <c r="N12" s="32">
        <f>(30+1.64*5)</f>
        <v>38.200000000000003</v>
      </c>
      <c r="O12" s="28">
        <v>43.2</v>
      </c>
      <c r="P12" s="29">
        <v>0.44</v>
      </c>
      <c r="Q12" s="6"/>
      <c r="R12" s="6"/>
      <c r="S12" s="1"/>
      <c r="T12" s="1"/>
      <c r="U12" s="1"/>
      <c r="V12" s="1"/>
      <c r="W12" s="1"/>
      <c r="X12" s="1"/>
      <c r="Y12" s="1"/>
      <c r="Z12" s="1"/>
    </row>
    <row r="13" spans="1:26" ht="21" customHeight="1" x14ac:dyDescent="0.3">
      <c r="A13" s="1"/>
      <c r="B13" s="46"/>
      <c r="C13" s="48"/>
      <c r="D13" s="48"/>
      <c r="E13" s="48"/>
      <c r="F13" s="48"/>
      <c r="G13" s="48"/>
      <c r="H13" s="50"/>
      <c r="I13" s="50"/>
      <c r="J13" s="51"/>
      <c r="K13" s="1"/>
      <c r="L13" s="30" t="s">
        <v>21</v>
      </c>
      <c r="M13" s="129"/>
      <c r="N13" s="32">
        <f>(35+1.64*5)</f>
        <v>43.2</v>
      </c>
      <c r="O13" s="28">
        <v>48.2</v>
      </c>
      <c r="P13" s="29">
        <v>0.4</v>
      </c>
      <c r="Q13" s="6"/>
      <c r="R13" s="6"/>
      <c r="S13" s="1"/>
      <c r="T13" s="1"/>
      <c r="U13" s="1"/>
      <c r="V13" s="1"/>
      <c r="W13" s="1"/>
      <c r="X13" s="1"/>
      <c r="Y13" s="1"/>
      <c r="Z13" s="1"/>
    </row>
    <row r="14" spans="1:26" ht="18" customHeight="1" x14ac:dyDescent="0.3">
      <c r="A14" s="1"/>
      <c r="B14" s="46" t="s">
        <v>22</v>
      </c>
      <c r="C14" s="82" t="s">
        <v>23</v>
      </c>
      <c r="D14" s="83"/>
      <c r="E14" s="83"/>
      <c r="F14" s="83"/>
      <c r="G14" s="83"/>
      <c r="H14" s="50" t="s">
        <v>0</v>
      </c>
      <c r="I14" s="54">
        <v>20</v>
      </c>
      <c r="J14" s="51" t="s">
        <v>1</v>
      </c>
      <c r="K14" s="1"/>
      <c r="L14" s="30" t="s">
        <v>24</v>
      </c>
      <c r="M14" s="129"/>
      <c r="N14" s="32">
        <f>(40+1.64*5)</f>
        <v>48.2</v>
      </c>
      <c r="O14" s="27"/>
      <c r="P14" s="27"/>
      <c r="Q14" s="1"/>
      <c r="R14" s="1"/>
      <c r="S14" s="1"/>
      <c r="T14" s="1"/>
      <c r="U14" s="1"/>
      <c r="V14" s="1"/>
      <c r="W14" s="1"/>
      <c r="X14" s="1"/>
      <c r="Y14" s="1"/>
      <c r="Z14" s="1"/>
    </row>
    <row r="15" spans="1:26" ht="27" customHeight="1" x14ac:dyDescent="0.3">
      <c r="A15" s="1"/>
      <c r="B15" s="46"/>
      <c r="C15" s="48"/>
      <c r="D15" s="48"/>
      <c r="E15" s="48"/>
      <c r="F15" s="48"/>
      <c r="G15" s="48"/>
      <c r="H15" s="50"/>
      <c r="I15" s="50"/>
      <c r="J15" s="51"/>
      <c r="K15" s="1"/>
      <c r="L15" s="30" t="s">
        <v>25</v>
      </c>
      <c r="M15" s="130"/>
      <c r="N15" s="32">
        <f>(45+1.64*5)</f>
        <v>53.2</v>
      </c>
      <c r="O15" s="119" t="s">
        <v>98</v>
      </c>
      <c r="P15" s="119"/>
      <c r="Q15" s="1"/>
      <c r="R15" s="1"/>
      <c r="S15" s="1"/>
      <c r="T15" s="1"/>
      <c r="U15" s="1"/>
      <c r="V15" s="1"/>
      <c r="W15" s="1"/>
      <c r="X15" s="1"/>
      <c r="Y15" s="1"/>
      <c r="Z15" s="1"/>
    </row>
    <row r="16" spans="1:26" ht="14.25" customHeight="1" x14ac:dyDescent="0.3">
      <c r="A16" s="1"/>
      <c r="B16" s="46"/>
      <c r="C16" s="48"/>
      <c r="D16" s="48"/>
      <c r="E16" s="48"/>
      <c r="F16" s="48"/>
      <c r="G16" s="48"/>
      <c r="H16" s="50"/>
      <c r="I16" s="50"/>
      <c r="J16" s="51"/>
      <c r="K16" s="1"/>
      <c r="L16" s="27"/>
      <c r="M16" s="27"/>
      <c r="N16" s="27"/>
      <c r="O16" s="133" t="s">
        <v>28</v>
      </c>
      <c r="P16" s="131" t="s">
        <v>3</v>
      </c>
      <c r="Q16" s="1"/>
      <c r="R16" s="1"/>
      <c r="S16" s="1"/>
      <c r="T16" s="1"/>
      <c r="U16" s="1"/>
      <c r="V16" s="1"/>
      <c r="W16" s="1"/>
      <c r="X16" s="1"/>
      <c r="Y16" s="1"/>
      <c r="Z16" s="1"/>
    </row>
    <row r="17" spans="1:26" ht="20.25" customHeight="1" x14ac:dyDescent="0.3">
      <c r="A17" s="1"/>
      <c r="B17" s="46"/>
      <c r="C17" s="48"/>
      <c r="D17" s="48"/>
      <c r="E17" s="48"/>
      <c r="F17" s="48"/>
      <c r="G17" s="48"/>
      <c r="H17" s="50"/>
      <c r="I17" s="50"/>
      <c r="J17" s="51"/>
      <c r="K17" s="1"/>
      <c r="L17" s="137" t="s">
        <v>105</v>
      </c>
      <c r="M17" s="138"/>
      <c r="N17" s="138"/>
      <c r="O17" s="112"/>
      <c r="P17" s="132"/>
      <c r="Q17" s="1"/>
      <c r="R17" s="1"/>
      <c r="S17" s="1"/>
      <c r="T17" s="1"/>
      <c r="U17" s="1"/>
      <c r="V17" s="1"/>
      <c r="W17" s="1"/>
      <c r="X17" s="1"/>
      <c r="Y17" s="1"/>
      <c r="Z17" s="1"/>
    </row>
    <row r="18" spans="1:26" ht="17.25" customHeight="1" x14ac:dyDescent="0.3">
      <c r="A18" s="1"/>
      <c r="B18" s="46" t="s">
        <v>26</v>
      </c>
      <c r="C18" s="82" t="s">
        <v>27</v>
      </c>
      <c r="D18" s="83"/>
      <c r="E18" s="83"/>
      <c r="F18" s="83"/>
      <c r="G18" s="83"/>
      <c r="H18" s="50" t="s">
        <v>0</v>
      </c>
      <c r="I18" s="52" t="str">
        <f>IF(I14=20,"186",IF(I14=10,"208",IF(I14=40,"165")))</f>
        <v>186</v>
      </c>
      <c r="J18" s="51" t="s">
        <v>94</v>
      </c>
      <c r="K18" s="1"/>
      <c r="L18" s="138"/>
      <c r="M18" s="138"/>
      <c r="N18" s="138"/>
      <c r="O18" s="33">
        <v>10</v>
      </c>
      <c r="P18" s="34">
        <v>208</v>
      </c>
      <c r="Q18" s="1"/>
      <c r="R18" s="1"/>
      <c r="S18" s="1"/>
      <c r="T18" s="1"/>
      <c r="U18" s="1"/>
      <c r="V18" s="1"/>
      <c r="W18" s="1"/>
      <c r="X18" s="1"/>
      <c r="Y18" s="1"/>
      <c r="Z18" s="1"/>
    </row>
    <row r="19" spans="1:26" ht="19.5" customHeight="1" x14ac:dyDescent="0.3">
      <c r="A19" s="1"/>
      <c r="B19" s="46"/>
      <c r="C19" s="48"/>
      <c r="D19" s="48"/>
      <c r="E19" s="48"/>
      <c r="F19" s="48"/>
      <c r="G19" s="48"/>
      <c r="H19" s="50"/>
      <c r="I19" s="50"/>
      <c r="J19" s="51"/>
      <c r="K19" s="1"/>
      <c r="L19" s="138"/>
      <c r="M19" s="138"/>
      <c r="N19" s="138"/>
      <c r="O19" s="33">
        <v>20</v>
      </c>
      <c r="P19" s="34">
        <v>186</v>
      </c>
      <c r="Q19" s="1"/>
      <c r="R19" s="1"/>
      <c r="S19" s="1"/>
      <c r="T19" s="1"/>
      <c r="U19" s="1"/>
      <c r="V19" s="1"/>
      <c r="W19" s="1"/>
      <c r="X19" s="1"/>
      <c r="Y19" s="1"/>
      <c r="Z19" s="1"/>
    </row>
    <row r="20" spans="1:26" ht="21" customHeight="1" x14ac:dyDescent="0.3">
      <c r="A20" s="1"/>
      <c r="B20" s="46"/>
      <c r="C20" s="48"/>
      <c r="D20" s="48"/>
      <c r="E20" s="48"/>
      <c r="F20" s="48"/>
      <c r="G20" s="48"/>
      <c r="H20" s="50"/>
      <c r="I20" s="50"/>
      <c r="J20" s="51"/>
      <c r="K20" s="1"/>
      <c r="L20" s="138"/>
      <c r="M20" s="138"/>
      <c r="N20" s="138"/>
      <c r="O20" s="33">
        <v>40</v>
      </c>
      <c r="P20" s="34">
        <v>165</v>
      </c>
      <c r="Q20" s="1"/>
      <c r="R20" s="1"/>
      <c r="S20" s="1"/>
      <c r="T20" s="1"/>
      <c r="U20" s="1"/>
      <c r="V20" s="1"/>
      <c r="W20" s="1"/>
      <c r="X20" s="1"/>
      <c r="Y20" s="1"/>
      <c r="Z20" s="1"/>
    </row>
    <row r="21" spans="1:26" ht="14.25" customHeight="1" thickBot="1" x14ac:dyDescent="0.35">
      <c r="A21" s="1"/>
      <c r="B21" s="46"/>
      <c r="C21" s="48"/>
      <c r="D21" s="48"/>
      <c r="E21" s="48"/>
      <c r="F21" s="48"/>
      <c r="G21" s="48"/>
      <c r="H21" s="50"/>
      <c r="I21" s="50"/>
      <c r="J21" s="51"/>
      <c r="K21" s="1"/>
      <c r="L21" s="138"/>
      <c r="M21" s="138"/>
      <c r="N21" s="138"/>
      <c r="O21" s="1"/>
      <c r="P21" s="1"/>
      <c r="Q21" s="1"/>
      <c r="R21" s="1"/>
      <c r="S21" s="1"/>
      <c r="T21" s="1"/>
      <c r="U21" s="1"/>
      <c r="V21" s="1"/>
      <c r="W21" s="1"/>
      <c r="X21" s="1"/>
      <c r="Y21" s="1"/>
      <c r="Z21" s="1"/>
    </row>
    <row r="22" spans="1:26" ht="18" customHeight="1" x14ac:dyDescent="0.3">
      <c r="A22" s="1"/>
      <c r="B22" s="46"/>
      <c r="C22" s="48"/>
      <c r="D22" s="48"/>
      <c r="E22" s="48"/>
      <c r="F22" s="48"/>
      <c r="G22" s="48"/>
      <c r="H22" s="50"/>
      <c r="I22" s="50"/>
      <c r="J22" s="51"/>
      <c r="K22" s="1"/>
      <c r="N22" s="10"/>
      <c r="O22" s="64" t="s">
        <v>17</v>
      </c>
      <c r="P22" s="1"/>
      <c r="Q22" s="45">
        <f>(O23-P24)</f>
        <v>6.9999999999999951E-2</v>
      </c>
      <c r="R22" s="145" t="s">
        <v>71</v>
      </c>
      <c r="S22" s="146"/>
      <c r="T22" s="146"/>
      <c r="U22" s="146"/>
      <c r="V22" s="146"/>
      <c r="W22" s="146"/>
      <c r="X22" s="146"/>
      <c r="Y22" s="146"/>
      <c r="Z22" s="147"/>
    </row>
    <row r="23" spans="1:26" ht="21" customHeight="1" x14ac:dyDescent="0.3">
      <c r="A23" s="1"/>
      <c r="B23" s="46" t="s">
        <v>29</v>
      </c>
      <c r="C23" s="84" t="s">
        <v>70</v>
      </c>
      <c r="D23" s="84"/>
      <c r="E23" s="84"/>
      <c r="F23" s="84"/>
      <c r="G23" s="84"/>
      <c r="H23" s="50" t="s">
        <v>0</v>
      </c>
      <c r="I23" s="55">
        <f>P27</f>
        <v>0.61131999999999997</v>
      </c>
      <c r="J23" s="51" t="s">
        <v>95</v>
      </c>
      <c r="K23" s="1"/>
      <c r="L23" s="120" t="s">
        <v>78</v>
      </c>
      <c r="M23" s="121"/>
      <c r="N23" s="121"/>
      <c r="O23" s="44">
        <f>F10</f>
        <v>0.56999999999999995</v>
      </c>
      <c r="P23" s="124" t="s">
        <v>73</v>
      </c>
      <c r="Q23" s="125"/>
      <c r="R23" s="148"/>
      <c r="S23" s="149"/>
      <c r="T23" s="149"/>
      <c r="U23" s="149"/>
      <c r="V23" s="149"/>
      <c r="W23" s="149"/>
      <c r="X23" s="149"/>
      <c r="Y23" s="149"/>
      <c r="Z23" s="150"/>
    </row>
    <row r="24" spans="1:26" ht="18.75" customHeight="1" x14ac:dyDescent="0.3">
      <c r="A24" s="1"/>
      <c r="B24" s="46"/>
      <c r="C24" s="84"/>
      <c r="D24" s="84"/>
      <c r="E24" s="84"/>
      <c r="F24" s="84"/>
      <c r="G24" s="84"/>
      <c r="H24" s="50"/>
      <c r="I24" s="50"/>
      <c r="J24" s="51"/>
      <c r="K24" s="1"/>
      <c r="L24" s="122" t="s">
        <v>72</v>
      </c>
      <c r="M24" s="122"/>
      <c r="N24" s="122"/>
      <c r="O24" s="123">
        <v>0.62</v>
      </c>
      <c r="P24" s="126">
        <v>0.5</v>
      </c>
      <c r="Q24" s="127"/>
      <c r="R24" s="148"/>
      <c r="S24" s="149"/>
      <c r="T24" s="149"/>
      <c r="U24" s="149"/>
      <c r="V24" s="149"/>
      <c r="W24" s="149"/>
      <c r="X24" s="149"/>
      <c r="Y24" s="149"/>
      <c r="Z24" s="150"/>
    </row>
    <row r="25" spans="1:26" ht="16.5" customHeight="1" x14ac:dyDescent="0.3">
      <c r="A25" s="1"/>
      <c r="B25" s="46"/>
      <c r="C25" s="48"/>
      <c r="D25" s="48"/>
      <c r="E25" s="48"/>
      <c r="F25" s="48"/>
      <c r="G25" s="48"/>
      <c r="H25" s="50"/>
      <c r="I25" s="50"/>
      <c r="J25" s="51"/>
      <c r="K25" s="1"/>
      <c r="L25" s="122"/>
      <c r="M25" s="122"/>
      <c r="N25" s="122"/>
      <c r="O25" s="123"/>
      <c r="P25" s="126"/>
      <c r="Q25" s="127"/>
      <c r="R25" s="148"/>
      <c r="S25" s="149"/>
      <c r="T25" s="149"/>
      <c r="U25" s="149"/>
      <c r="V25" s="149"/>
      <c r="W25" s="149"/>
      <c r="X25" s="149"/>
      <c r="Y25" s="149"/>
      <c r="Z25" s="150"/>
    </row>
    <row r="26" spans="1:26" ht="30.75" customHeight="1" x14ac:dyDescent="0.3">
      <c r="A26" s="1"/>
      <c r="B26" s="46"/>
      <c r="C26" s="82" t="s">
        <v>30</v>
      </c>
      <c r="D26" s="83"/>
      <c r="E26" s="83"/>
      <c r="F26" s="83"/>
      <c r="G26" s="83"/>
      <c r="H26" s="50" t="s">
        <v>0</v>
      </c>
      <c r="I26" s="54">
        <v>2</v>
      </c>
      <c r="J26" s="51"/>
      <c r="K26" s="1"/>
      <c r="L26" s="122"/>
      <c r="M26" s="122"/>
      <c r="N26" s="122"/>
      <c r="O26" s="123"/>
      <c r="P26" s="126"/>
      <c r="Q26" s="127"/>
      <c r="R26" s="148"/>
      <c r="S26" s="149"/>
      <c r="T26" s="149"/>
      <c r="U26" s="149"/>
      <c r="V26" s="149"/>
      <c r="W26" s="149"/>
      <c r="X26" s="149"/>
      <c r="Y26" s="149"/>
      <c r="Z26" s="150"/>
    </row>
    <row r="27" spans="1:26" s="4" customFormat="1" ht="34.5" customHeight="1" x14ac:dyDescent="0.3">
      <c r="A27" s="1"/>
      <c r="B27" s="46"/>
      <c r="C27" s="48"/>
      <c r="D27" s="48"/>
      <c r="E27" s="48"/>
      <c r="F27" s="48"/>
      <c r="G27" s="48"/>
      <c r="H27" s="48"/>
      <c r="I27" s="50"/>
      <c r="J27" s="51"/>
      <c r="K27" s="1"/>
      <c r="L27" s="122" t="s">
        <v>74</v>
      </c>
      <c r="M27" s="122"/>
      <c r="N27" s="122"/>
      <c r="O27" s="63">
        <f>(Q22/0.05)</f>
        <v>1.399999999999999</v>
      </c>
      <c r="P27" s="154">
        <f>(O24)-((O24)*(O27/100))</f>
        <v>0.61131999999999997</v>
      </c>
      <c r="Q27" s="155"/>
      <c r="R27" s="148"/>
      <c r="S27" s="149"/>
      <c r="T27" s="149"/>
      <c r="U27" s="149"/>
      <c r="V27" s="149"/>
      <c r="W27" s="149"/>
      <c r="X27" s="149"/>
      <c r="Y27" s="149"/>
      <c r="Z27" s="150"/>
    </row>
    <row r="28" spans="1:26" s="4" customFormat="1" ht="22.5" customHeight="1" thickBot="1" x14ac:dyDescent="0.35">
      <c r="A28" s="1"/>
      <c r="B28" s="46"/>
      <c r="C28" s="48" t="s">
        <v>75</v>
      </c>
      <c r="D28" s="48"/>
      <c r="E28" s="48"/>
      <c r="F28" s="48"/>
      <c r="G28" s="48"/>
      <c r="H28" s="50" t="s">
        <v>0</v>
      </c>
      <c r="I28" s="55">
        <f>1-I23</f>
        <v>0.38868000000000003</v>
      </c>
      <c r="J28" s="51" t="s">
        <v>95</v>
      </c>
      <c r="K28" s="1"/>
      <c r="L28" s="14"/>
      <c r="M28" s="14"/>
      <c r="N28" s="14"/>
      <c r="O28" s="15"/>
      <c r="P28" s="15"/>
      <c r="Q28" s="16"/>
      <c r="R28" s="151"/>
      <c r="S28" s="152"/>
      <c r="T28" s="152"/>
      <c r="U28" s="152"/>
      <c r="V28" s="152"/>
      <c r="W28" s="152"/>
      <c r="X28" s="152"/>
      <c r="Y28" s="152"/>
      <c r="Z28" s="153"/>
    </row>
    <row r="29" spans="1:26" s="4" customFormat="1" ht="19.5" customHeight="1" x14ac:dyDescent="0.3">
      <c r="A29" s="1"/>
      <c r="B29" s="46"/>
      <c r="C29" s="48"/>
      <c r="D29" s="48"/>
      <c r="E29" s="48"/>
      <c r="F29" s="48"/>
      <c r="G29" s="48"/>
      <c r="H29" s="50"/>
      <c r="I29" s="56"/>
      <c r="J29" s="51"/>
      <c r="K29" s="1"/>
      <c r="L29" s="71" t="s">
        <v>69</v>
      </c>
      <c r="M29" s="72"/>
      <c r="N29" s="72"/>
      <c r="O29" s="116" t="s">
        <v>103</v>
      </c>
      <c r="P29" s="117"/>
      <c r="Q29" s="117"/>
      <c r="R29" s="13"/>
      <c r="S29" s="13"/>
      <c r="T29" s="13"/>
      <c r="U29" s="13"/>
      <c r="V29" s="13"/>
      <c r="W29" s="13"/>
      <c r="X29" s="13"/>
      <c r="Y29" s="13"/>
      <c r="Z29" s="1"/>
    </row>
    <row r="30" spans="1:26" s="4" customFormat="1" ht="15.75" customHeight="1" x14ac:dyDescent="0.3">
      <c r="A30" s="1"/>
      <c r="B30" s="46"/>
      <c r="C30" s="48"/>
      <c r="D30" s="48"/>
      <c r="E30" s="48"/>
      <c r="F30" s="48"/>
      <c r="G30" s="48"/>
      <c r="H30" s="50"/>
      <c r="I30" s="56"/>
      <c r="J30" s="51"/>
      <c r="K30" s="17"/>
      <c r="L30" s="67" t="s">
        <v>79</v>
      </c>
      <c r="M30" s="68" t="s">
        <v>80</v>
      </c>
      <c r="N30" s="68"/>
      <c r="O30" s="118"/>
      <c r="P30" s="117"/>
      <c r="Q30" s="117"/>
      <c r="R30" s="13"/>
      <c r="S30" s="13"/>
      <c r="T30" s="13"/>
      <c r="U30" s="13"/>
      <c r="V30" s="13"/>
      <c r="W30" s="13"/>
      <c r="X30" s="13"/>
      <c r="Y30" s="13"/>
      <c r="Z30" s="1"/>
    </row>
    <row r="31" spans="1:26" s="4" customFormat="1" ht="24" customHeight="1" x14ac:dyDescent="0.3">
      <c r="A31" s="1"/>
      <c r="B31" s="46"/>
      <c r="C31" s="48" t="s">
        <v>76</v>
      </c>
      <c r="D31" s="48"/>
      <c r="E31" s="48"/>
      <c r="F31" s="48"/>
      <c r="G31" s="48"/>
      <c r="H31" s="50" t="s">
        <v>0</v>
      </c>
      <c r="I31" s="54">
        <v>125</v>
      </c>
      <c r="J31" s="51" t="s">
        <v>1</v>
      </c>
      <c r="K31" s="17"/>
      <c r="L31" s="65" t="s">
        <v>81</v>
      </c>
      <c r="M31" s="68" t="s">
        <v>82</v>
      </c>
      <c r="N31" s="68"/>
      <c r="O31" s="118"/>
      <c r="P31" s="117"/>
      <c r="Q31" s="117"/>
      <c r="R31" s="13"/>
      <c r="S31" s="13"/>
      <c r="T31" s="13"/>
      <c r="U31" s="13"/>
      <c r="V31" s="13"/>
      <c r="W31" s="13"/>
      <c r="X31" s="13"/>
      <c r="Y31" s="13"/>
      <c r="Z31" s="1"/>
    </row>
    <row r="32" spans="1:26" s="4" customFormat="1" ht="21" customHeight="1" x14ac:dyDescent="0.3">
      <c r="A32" s="1"/>
      <c r="B32" s="46"/>
      <c r="C32" s="48" t="s">
        <v>77</v>
      </c>
      <c r="D32" s="48"/>
      <c r="E32" s="48"/>
      <c r="F32" s="48"/>
      <c r="G32" s="48"/>
      <c r="H32" s="50"/>
      <c r="I32" s="50"/>
      <c r="J32" s="51"/>
      <c r="K32" s="18">
        <f>I18+(I18*M32)</f>
        <v>191.58</v>
      </c>
      <c r="L32" s="65" t="s">
        <v>83</v>
      </c>
      <c r="M32" s="68">
        <v>0.03</v>
      </c>
      <c r="N32" s="68"/>
      <c r="O32" s="118"/>
      <c r="P32" s="117"/>
      <c r="Q32" s="117"/>
      <c r="R32" s="13"/>
      <c r="S32" s="13"/>
      <c r="T32" s="13"/>
      <c r="U32" s="13"/>
      <c r="V32" s="13"/>
      <c r="W32" s="13"/>
      <c r="X32" s="13"/>
      <c r="Y32" s="13"/>
      <c r="Z32" s="1"/>
    </row>
    <row r="33" spans="1:26" s="4" customFormat="1" ht="24" customHeight="1" x14ac:dyDescent="0.3">
      <c r="A33" s="1"/>
      <c r="B33" s="46"/>
      <c r="C33" s="48"/>
      <c r="D33" s="48"/>
      <c r="E33" s="48"/>
      <c r="F33" s="48"/>
      <c r="G33" s="48"/>
      <c r="H33" s="50"/>
      <c r="I33" s="50"/>
      <c r="J33" s="51"/>
      <c r="K33" s="18">
        <f>I18+(I18*M33)</f>
        <v>197.16</v>
      </c>
      <c r="L33" s="65" t="s">
        <v>84</v>
      </c>
      <c r="M33" s="68">
        <v>0.06</v>
      </c>
      <c r="N33" s="68"/>
      <c r="O33" s="118"/>
      <c r="P33" s="117"/>
      <c r="Q33" s="117"/>
      <c r="R33" s="13"/>
      <c r="S33" s="13"/>
      <c r="T33" s="13"/>
      <c r="U33" s="13"/>
      <c r="V33" s="13"/>
      <c r="W33" s="13"/>
      <c r="X33" s="13"/>
      <c r="Y33" s="13"/>
      <c r="Z33" s="1"/>
    </row>
    <row r="34" spans="1:26" s="4" customFormat="1" ht="27" customHeight="1" x14ac:dyDescent="0.3">
      <c r="A34" s="1"/>
      <c r="B34" s="46"/>
      <c r="C34" s="48"/>
      <c r="D34" s="48"/>
      <c r="E34" s="48"/>
      <c r="F34" s="48"/>
      <c r="G34" s="48"/>
      <c r="H34" s="50"/>
      <c r="I34" s="50"/>
      <c r="J34" s="51"/>
      <c r="K34" s="18">
        <f>I18+(I18*M34)</f>
        <v>202.74</v>
      </c>
      <c r="L34" s="65" t="s">
        <v>85</v>
      </c>
      <c r="M34" s="68">
        <v>0.09</v>
      </c>
      <c r="N34" s="68"/>
      <c r="O34" s="118"/>
      <c r="P34" s="117"/>
      <c r="Q34" s="117"/>
      <c r="R34" s="13"/>
      <c r="S34" s="13"/>
      <c r="T34" s="13"/>
      <c r="U34" s="13"/>
      <c r="V34" s="13"/>
      <c r="W34" s="13"/>
      <c r="X34" s="13"/>
      <c r="Y34" s="13"/>
      <c r="Z34" s="1"/>
    </row>
    <row r="35" spans="1:26" ht="20.25" customHeight="1" thickBot="1" x14ac:dyDescent="0.35">
      <c r="A35" s="1"/>
      <c r="B35" s="46"/>
      <c r="C35" s="48"/>
      <c r="D35" s="48"/>
      <c r="E35" s="48"/>
      <c r="F35" s="48"/>
      <c r="G35" s="48"/>
      <c r="H35" s="50"/>
      <c r="I35" s="50"/>
      <c r="J35" s="51"/>
      <c r="K35" s="1"/>
      <c r="L35" s="66" t="s">
        <v>86</v>
      </c>
      <c r="M35" s="68">
        <v>0.12</v>
      </c>
      <c r="N35" s="68"/>
      <c r="R35" s="13"/>
      <c r="S35" s="13"/>
      <c r="T35" s="13"/>
      <c r="U35" s="13"/>
      <c r="V35" s="13"/>
      <c r="W35" s="13"/>
      <c r="X35" s="13"/>
      <c r="Y35" s="13"/>
      <c r="Z35" s="1"/>
    </row>
    <row r="36" spans="1:26" ht="12.75" customHeight="1" x14ac:dyDescent="0.3">
      <c r="A36" s="1"/>
      <c r="B36" s="46"/>
      <c r="C36" s="48"/>
      <c r="D36" s="48"/>
      <c r="E36" s="48"/>
      <c r="F36" s="48"/>
      <c r="G36" s="48"/>
      <c r="H36" s="50"/>
      <c r="I36" s="50"/>
      <c r="J36" s="51"/>
      <c r="K36" s="1"/>
      <c r="L36" s="9"/>
      <c r="M36" s="9">
        <f>I18+(I18*0.12)</f>
        <v>208.32</v>
      </c>
      <c r="N36" s="10"/>
      <c r="O36" s="9"/>
      <c r="Q36" s="4"/>
      <c r="R36" s="13"/>
      <c r="S36" s="13"/>
      <c r="T36" s="13"/>
      <c r="U36" s="13"/>
      <c r="V36" s="13"/>
      <c r="W36" s="13"/>
      <c r="X36" s="13"/>
      <c r="Y36" s="13"/>
      <c r="Z36" s="1"/>
    </row>
    <row r="37" spans="1:26" ht="15.75" customHeight="1" x14ac:dyDescent="0.3">
      <c r="A37" s="1"/>
      <c r="B37" s="46" t="s">
        <v>31</v>
      </c>
      <c r="C37" s="82" t="s">
        <v>32</v>
      </c>
      <c r="D37" s="83"/>
      <c r="E37" s="83"/>
      <c r="F37" s="83"/>
      <c r="G37" s="83"/>
      <c r="H37" s="50" t="s">
        <v>0</v>
      </c>
      <c r="I37" s="55" t="str">
        <f>IF(I31=50,"186",IF(I31=75,"191.58",IF(I31=100,"197.16",IF(I31=125,"202.74",IF(I31=150,"208.32",)))))</f>
        <v>202.74</v>
      </c>
      <c r="J37" s="51" t="s">
        <v>94</v>
      </c>
      <c r="K37" s="1"/>
      <c r="L37" s="9"/>
      <c r="M37" s="9"/>
      <c r="N37" s="10"/>
      <c r="O37" s="9"/>
      <c r="P37" s="4"/>
      <c r="Q37" s="4"/>
      <c r="R37" s="13"/>
      <c r="S37" s="13"/>
      <c r="T37" s="13"/>
      <c r="U37" s="13"/>
      <c r="V37" s="13"/>
      <c r="W37" s="13"/>
      <c r="X37" s="13"/>
      <c r="Y37" s="13"/>
      <c r="Z37" s="1"/>
    </row>
    <row r="38" spans="1:26" ht="14.25" customHeight="1" x14ac:dyDescent="0.3">
      <c r="A38" s="1"/>
      <c r="B38" s="46"/>
      <c r="C38" s="48"/>
      <c r="D38" s="48"/>
      <c r="E38" s="48"/>
      <c r="F38" s="48"/>
      <c r="G38" s="48"/>
      <c r="H38" s="50"/>
      <c r="I38" s="50"/>
      <c r="J38" s="51"/>
      <c r="K38" s="1"/>
      <c r="L38" s="11"/>
      <c r="M38" s="12"/>
      <c r="N38" s="12"/>
      <c r="O38" s="12"/>
      <c r="P38" s="1"/>
      <c r="Q38" s="1"/>
      <c r="R38" s="1"/>
      <c r="S38" s="1"/>
      <c r="T38" s="1"/>
      <c r="U38" s="1"/>
      <c r="V38" s="1"/>
      <c r="W38" s="1"/>
      <c r="X38" s="1"/>
      <c r="Y38" s="1"/>
      <c r="Z38" s="1"/>
    </row>
    <row r="39" spans="1:26" ht="14.25" customHeight="1" x14ac:dyDescent="0.3">
      <c r="A39" s="1"/>
      <c r="B39" s="46"/>
      <c r="C39" s="48"/>
      <c r="D39" s="48"/>
      <c r="E39" s="48"/>
      <c r="F39" s="48"/>
      <c r="G39" s="48"/>
      <c r="H39" s="50"/>
      <c r="I39" s="50"/>
      <c r="J39" s="51"/>
      <c r="K39" s="1"/>
      <c r="L39" s="9"/>
      <c r="M39" s="9"/>
      <c r="N39" s="12"/>
      <c r="O39" s="12"/>
      <c r="P39" s="1"/>
      <c r="Q39" s="1"/>
      <c r="R39" s="1"/>
      <c r="S39" s="1"/>
      <c r="T39" s="97" t="s">
        <v>33</v>
      </c>
      <c r="U39" s="97"/>
      <c r="V39" s="97" t="s">
        <v>13</v>
      </c>
      <c r="W39" s="1"/>
      <c r="X39" s="1"/>
      <c r="Y39" s="1"/>
      <c r="Z39" s="1"/>
    </row>
    <row r="40" spans="1:26" ht="14.25" customHeight="1" x14ac:dyDescent="0.3">
      <c r="A40" s="1"/>
      <c r="B40" s="46"/>
      <c r="C40" s="48"/>
      <c r="D40" s="48"/>
      <c r="E40" s="48"/>
      <c r="F40" s="48"/>
      <c r="G40" s="48"/>
      <c r="H40" s="50"/>
      <c r="I40" s="50"/>
      <c r="J40" s="51"/>
      <c r="K40" s="1"/>
      <c r="L40" s="9"/>
      <c r="M40" s="9"/>
      <c r="N40" s="12"/>
      <c r="O40" s="12"/>
      <c r="P40" s="1"/>
      <c r="Q40" s="1"/>
      <c r="R40" s="1"/>
      <c r="S40" s="1"/>
      <c r="T40" s="92"/>
      <c r="U40" s="92"/>
      <c r="V40" s="92"/>
      <c r="W40" s="1"/>
      <c r="X40" s="1"/>
      <c r="Y40" s="1"/>
      <c r="Z40" s="1"/>
    </row>
    <row r="41" spans="1:26" ht="14.25" customHeight="1" x14ac:dyDescent="0.3">
      <c r="A41" s="1"/>
      <c r="B41" s="46"/>
      <c r="C41" s="48"/>
      <c r="D41" s="48"/>
      <c r="E41" s="48"/>
      <c r="F41" s="48"/>
      <c r="G41" s="48"/>
      <c r="H41" s="50"/>
      <c r="I41" s="50"/>
      <c r="J41" s="51"/>
      <c r="K41" s="1"/>
      <c r="L41" s="11"/>
      <c r="M41" s="12"/>
      <c r="N41" s="12"/>
      <c r="O41" s="12"/>
      <c r="P41" s="1"/>
      <c r="Q41" s="1"/>
      <c r="R41" s="1"/>
      <c r="S41" s="1"/>
      <c r="T41" s="2">
        <v>0.35</v>
      </c>
      <c r="U41" s="2">
        <v>20</v>
      </c>
      <c r="V41" s="2">
        <v>46</v>
      </c>
      <c r="W41" s="1"/>
      <c r="X41" s="1"/>
      <c r="Y41" s="1"/>
      <c r="Z41" s="1"/>
    </row>
    <row r="42" spans="1:26" ht="14.25" customHeight="1" x14ac:dyDescent="0.3">
      <c r="A42" s="1"/>
      <c r="B42" s="46" t="s">
        <v>34</v>
      </c>
      <c r="C42" s="82" t="s">
        <v>4</v>
      </c>
      <c r="D42" s="83"/>
      <c r="E42" s="83"/>
      <c r="F42" s="83"/>
      <c r="G42" s="83"/>
      <c r="H42" s="50" t="s">
        <v>0</v>
      </c>
      <c r="I42" s="55">
        <f>(I37/F10)</f>
        <v>355.68421052631584</v>
      </c>
      <c r="J42" s="51" t="s">
        <v>49</v>
      </c>
      <c r="K42" s="1"/>
      <c r="L42" s="9"/>
      <c r="M42" s="9"/>
      <c r="N42" s="12"/>
      <c r="O42" s="12"/>
      <c r="P42" s="1"/>
      <c r="Q42" s="1"/>
      <c r="R42" s="1"/>
      <c r="S42" s="1"/>
      <c r="T42" s="2">
        <v>0.4</v>
      </c>
      <c r="U42" s="2">
        <v>30</v>
      </c>
      <c r="V42" s="2">
        <v>37</v>
      </c>
      <c r="W42" s="1"/>
      <c r="X42" s="1"/>
      <c r="Y42" s="1"/>
      <c r="Z42" s="1"/>
    </row>
    <row r="43" spans="1:26" ht="14.25" customHeight="1" x14ac:dyDescent="0.3">
      <c r="A43" s="1"/>
      <c r="B43" s="46"/>
      <c r="C43" s="48"/>
      <c r="D43" s="48"/>
      <c r="E43" s="48"/>
      <c r="F43" s="48"/>
      <c r="G43" s="48"/>
      <c r="H43" s="50"/>
      <c r="I43" s="50"/>
      <c r="J43" s="51"/>
      <c r="K43" s="1"/>
      <c r="L43" s="9"/>
      <c r="M43" s="9"/>
      <c r="N43" s="12"/>
      <c r="O43" s="12"/>
      <c r="P43" s="1"/>
      <c r="Q43" s="1"/>
      <c r="R43" s="1"/>
      <c r="S43" s="1"/>
      <c r="T43" s="2">
        <v>0.45</v>
      </c>
      <c r="U43" s="2">
        <v>40</v>
      </c>
      <c r="V43" s="2">
        <v>31</v>
      </c>
      <c r="W43" s="1"/>
      <c r="X43" s="1"/>
      <c r="Y43" s="1"/>
      <c r="Z43" s="1"/>
    </row>
    <row r="44" spans="1:26" ht="14.25" customHeight="1" x14ac:dyDescent="0.3">
      <c r="A44" s="1"/>
      <c r="B44" s="46" t="s">
        <v>35</v>
      </c>
      <c r="C44" s="82" t="s">
        <v>36</v>
      </c>
      <c r="D44" s="83"/>
      <c r="E44" s="83"/>
      <c r="F44" s="83"/>
      <c r="G44" s="83"/>
      <c r="H44" s="50" t="s">
        <v>0</v>
      </c>
      <c r="I44" s="55">
        <v>3.15</v>
      </c>
      <c r="J44" s="51"/>
      <c r="K44" s="1"/>
      <c r="L44" s="9"/>
      <c r="M44" s="9"/>
      <c r="N44" s="12"/>
      <c r="O44" s="12"/>
      <c r="P44" s="1"/>
      <c r="Q44" s="1"/>
      <c r="R44" s="1"/>
      <c r="S44" s="1"/>
      <c r="T44" s="2">
        <v>0.5</v>
      </c>
      <c r="U44" s="2">
        <v>50</v>
      </c>
      <c r="V44" s="2">
        <v>26</v>
      </c>
      <c r="W44" s="1"/>
      <c r="X44" s="1"/>
      <c r="Y44" s="1"/>
      <c r="Z44" s="1"/>
    </row>
    <row r="45" spans="1:26" ht="14.25" customHeight="1" x14ac:dyDescent="0.3">
      <c r="A45" s="1"/>
      <c r="B45" s="46"/>
      <c r="C45" s="48"/>
      <c r="D45" s="48"/>
      <c r="E45" s="48"/>
      <c r="F45" s="48"/>
      <c r="G45" s="48"/>
      <c r="H45" s="50"/>
      <c r="I45" s="50"/>
      <c r="J45" s="51"/>
      <c r="K45" s="1"/>
      <c r="L45" s="10"/>
      <c r="M45" s="10"/>
      <c r="N45" s="136"/>
      <c r="O45" s="136"/>
      <c r="P45" s="1"/>
      <c r="Q45" s="1"/>
      <c r="R45" s="1"/>
      <c r="S45" s="1"/>
      <c r="T45" s="2">
        <v>0.55000000000000004</v>
      </c>
      <c r="U45" s="2">
        <v>60</v>
      </c>
      <c r="V45" s="2">
        <v>21</v>
      </c>
      <c r="W45" s="1"/>
      <c r="X45" s="1"/>
      <c r="Y45" s="1"/>
      <c r="Z45" s="1"/>
    </row>
    <row r="46" spans="1:26" ht="14.25" customHeight="1" x14ac:dyDescent="0.3">
      <c r="A46" s="1"/>
      <c r="B46" s="46" t="s">
        <v>37</v>
      </c>
      <c r="C46" s="82" t="s">
        <v>38</v>
      </c>
      <c r="D46" s="83"/>
      <c r="E46" s="50"/>
      <c r="F46" s="50"/>
      <c r="G46" s="50"/>
      <c r="H46" s="50"/>
      <c r="I46" s="50"/>
      <c r="J46" s="51"/>
      <c r="K46" s="1"/>
      <c r="L46" s="1"/>
      <c r="M46" s="1"/>
      <c r="N46" s="1"/>
      <c r="O46" s="1"/>
      <c r="P46" s="1"/>
      <c r="Q46" s="1"/>
      <c r="R46" s="1"/>
      <c r="S46" s="1"/>
      <c r="T46" s="2">
        <v>0.6</v>
      </c>
      <c r="U46" s="2">
        <v>70</v>
      </c>
      <c r="V46" s="2">
        <v>18</v>
      </c>
      <c r="W46" s="1"/>
      <c r="X46" s="1"/>
      <c r="Y46" s="1"/>
      <c r="Z46" s="1"/>
    </row>
    <row r="47" spans="1:26" ht="22.5" customHeight="1" x14ac:dyDescent="0.3">
      <c r="A47" s="1"/>
      <c r="B47" s="46"/>
      <c r="C47" s="87" t="s">
        <v>39</v>
      </c>
      <c r="D47" s="83"/>
      <c r="E47" s="83"/>
      <c r="F47" s="83"/>
      <c r="G47" s="83"/>
      <c r="H47" s="50" t="s">
        <v>0</v>
      </c>
      <c r="I47" s="58">
        <v>2.65</v>
      </c>
      <c r="J47" s="51"/>
      <c r="K47" s="1"/>
      <c r="L47" s="1"/>
      <c r="M47" s="1"/>
      <c r="N47" s="1"/>
      <c r="O47" s="1"/>
      <c r="P47" s="1"/>
      <c r="Q47" s="1"/>
      <c r="R47" s="1"/>
      <c r="S47" s="1"/>
      <c r="T47" s="1"/>
      <c r="U47" s="1"/>
      <c r="V47" s="1"/>
      <c r="W47" s="1"/>
      <c r="X47" s="1"/>
      <c r="Y47" s="1"/>
      <c r="Z47" s="1"/>
    </row>
    <row r="48" spans="1:26" s="19" customFormat="1" ht="12" customHeight="1" x14ac:dyDescent="0.3">
      <c r="A48" s="1"/>
      <c r="B48" s="46"/>
      <c r="C48" s="57"/>
      <c r="D48" s="47"/>
      <c r="E48" s="47"/>
      <c r="F48" s="47"/>
      <c r="G48" s="47"/>
      <c r="H48" s="50"/>
      <c r="I48" s="50"/>
      <c r="J48" s="51"/>
      <c r="K48" s="1"/>
      <c r="L48" s="1"/>
      <c r="M48" s="1"/>
      <c r="N48" s="1"/>
      <c r="O48" s="1"/>
      <c r="P48" s="1"/>
      <c r="Q48" s="1"/>
      <c r="R48" s="1"/>
      <c r="S48" s="1"/>
      <c r="T48" s="1"/>
      <c r="U48" s="1"/>
      <c r="V48" s="1"/>
      <c r="W48" s="1"/>
      <c r="X48" s="1"/>
      <c r="Y48" s="1"/>
      <c r="Z48" s="1"/>
    </row>
    <row r="49" spans="1:26" ht="19.5" customHeight="1" x14ac:dyDescent="0.3">
      <c r="A49" s="1"/>
      <c r="B49" s="46"/>
      <c r="C49" s="87" t="s">
        <v>40</v>
      </c>
      <c r="D49" s="83"/>
      <c r="E49" s="83"/>
      <c r="F49" s="83"/>
      <c r="G49" s="83"/>
      <c r="H49" s="50" t="s">
        <v>0</v>
      </c>
      <c r="I49" s="58">
        <v>2.79</v>
      </c>
      <c r="J49" s="51"/>
      <c r="K49" s="1"/>
      <c r="L49" s="1"/>
      <c r="M49" s="1"/>
      <c r="N49" s="1"/>
      <c r="O49" s="1"/>
      <c r="P49" s="1"/>
      <c r="Q49" s="1"/>
      <c r="R49" s="1"/>
      <c r="S49" s="1"/>
      <c r="T49" s="1"/>
      <c r="U49" s="1"/>
      <c r="V49" s="1"/>
      <c r="W49" s="1"/>
      <c r="X49" s="1"/>
      <c r="Y49" s="1"/>
      <c r="Z49" s="1"/>
    </row>
    <row r="50" spans="1:26" ht="14.25" customHeight="1" x14ac:dyDescent="0.3">
      <c r="A50" s="1"/>
      <c r="B50" s="46"/>
      <c r="C50" s="50"/>
      <c r="D50" s="50"/>
      <c r="E50" s="50"/>
      <c r="F50" s="50"/>
      <c r="G50" s="50"/>
      <c r="H50" s="50"/>
      <c r="I50" s="50"/>
      <c r="J50" s="51"/>
      <c r="K50" s="1"/>
      <c r="L50" s="1"/>
      <c r="M50" s="1"/>
      <c r="N50" s="1"/>
      <c r="O50" s="1"/>
      <c r="P50" s="1"/>
      <c r="Q50" s="1"/>
      <c r="R50" s="1"/>
      <c r="S50" s="1"/>
      <c r="T50" s="1"/>
      <c r="U50" s="1"/>
      <c r="V50" s="1"/>
      <c r="W50" s="1"/>
      <c r="X50" s="1"/>
      <c r="Y50" s="1"/>
      <c r="Z50" s="1"/>
    </row>
    <row r="51" spans="1:26" ht="14.25" customHeight="1" x14ac:dyDescent="0.3">
      <c r="A51" s="1"/>
      <c r="B51" s="46"/>
      <c r="C51" s="50"/>
      <c r="D51" s="50"/>
      <c r="E51" s="50"/>
      <c r="F51" s="50"/>
      <c r="G51" s="50"/>
      <c r="H51" s="50"/>
      <c r="I51" s="50"/>
      <c r="J51" s="51"/>
      <c r="K51" s="1"/>
      <c r="L51" s="1"/>
      <c r="M51" s="1"/>
      <c r="N51" s="1"/>
      <c r="O51" s="1"/>
      <c r="P51" s="1"/>
      <c r="Q51" s="1"/>
      <c r="R51" s="1"/>
      <c r="S51" s="1"/>
      <c r="T51" s="1"/>
      <c r="U51" s="1"/>
      <c r="V51" s="1"/>
      <c r="W51" s="1"/>
      <c r="X51" s="1"/>
      <c r="Y51" s="1"/>
      <c r="Z51" s="1"/>
    </row>
    <row r="52" spans="1:26" ht="17.100000000000001" customHeight="1" x14ac:dyDescent="0.3">
      <c r="A52" s="1"/>
      <c r="B52" s="46"/>
      <c r="C52" s="48"/>
      <c r="D52" s="48"/>
      <c r="E52" s="48"/>
      <c r="F52" s="48"/>
      <c r="G52" s="48"/>
      <c r="H52" s="50"/>
      <c r="I52" s="50"/>
      <c r="J52" s="51"/>
      <c r="K52" s="1"/>
      <c r="L52" s="1"/>
      <c r="M52" s="1"/>
      <c r="N52" s="1"/>
      <c r="O52" s="1"/>
      <c r="P52" s="1"/>
      <c r="Q52" s="1"/>
      <c r="R52" s="1"/>
      <c r="S52" s="1"/>
      <c r="T52" s="1"/>
      <c r="U52" s="1"/>
      <c r="V52" s="1"/>
      <c r="W52" s="1"/>
      <c r="X52" s="1"/>
      <c r="Y52" s="1"/>
      <c r="Z52" s="1"/>
    </row>
    <row r="53" spans="1:26" ht="17.100000000000001" customHeight="1" x14ac:dyDescent="0.3">
      <c r="A53" s="1"/>
      <c r="B53" s="46" t="s">
        <v>43</v>
      </c>
      <c r="C53" s="82" t="s">
        <v>93</v>
      </c>
      <c r="D53" s="83"/>
      <c r="E53" s="83"/>
      <c r="F53" s="83"/>
      <c r="G53" s="83"/>
      <c r="H53" s="50" t="s">
        <v>0</v>
      </c>
      <c r="I53" s="59">
        <v>1</v>
      </c>
      <c r="J53" s="51"/>
      <c r="K53" s="1"/>
      <c r="L53" s="1"/>
      <c r="M53" s="1"/>
      <c r="N53" s="1"/>
      <c r="O53" s="1"/>
      <c r="P53" s="1"/>
      <c r="Q53" s="1"/>
      <c r="R53" s="1"/>
      <c r="S53" s="1"/>
      <c r="T53" s="1"/>
      <c r="U53" s="1"/>
      <c r="V53" s="1"/>
      <c r="W53" s="1"/>
      <c r="X53" s="1"/>
      <c r="Y53" s="1"/>
      <c r="Z53" s="1"/>
    </row>
    <row r="54" spans="1:26" ht="17.100000000000001" customHeight="1" x14ac:dyDescent="0.3">
      <c r="A54" s="1"/>
      <c r="B54" s="46"/>
      <c r="C54" s="48"/>
      <c r="D54" s="48"/>
      <c r="E54" s="48"/>
      <c r="F54" s="48"/>
      <c r="G54" s="48"/>
      <c r="H54" s="50"/>
      <c r="I54" s="50"/>
      <c r="J54" s="51"/>
      <c r="K54" s="1"/>
      <c r="L54" s="1"/>
      <c r="M54" s="1"/>
      <c r="N54" s="1"/>
      <c r="O54" s="1"/>
      <c r="P54" s="1"/>
      <c r="Q54" s="1"/>
      <c r="R54" s="1"/>
      <c r="S54" s="1"/>
      <c r="T54" s="1"/>
      <c r="U54" s="1"/>
      <c r="V54" s="1"/>
      <c r="W54" s="1"/>
      <c r="X54" s="1"/>
      <c r="Y54" s="1"/>
      <c r="Z54" s="1"/>
    </row>
    <row r="55" spans="1:26" ht="17.100000000000001" customHeight="1" x14ac:dyDescent="0.3">
      <c r="A55" s="1"/>
      <c r="B55" s="46" t="s">
        <v>44</v>
      </c>
      <c r="C55" s="82" t="s">
        <v>90</v>
      </c>
      <c r="D55" s="83"/>
      <c r="E55" s="83"/>
      <c r="F55" s="83"/>
      <c r="G55" s="83"/>
      <c r="H55" s="50" t="s">
        <v>0</v>
      </c>
      <c r="I55" s="55">
        <v>0.01</v>
      </c>
      <c r="J55" s="51" t="s">
        <v>95</v>
      </c>
      <c r="K55" s="2" t="s">
        <v>2</v>
      </c>
      <c r="L55" s="2">
        <f>(I55-(I53/100))*1000</f>
        <v>0</v>
      </c>
      <c r="M55" s="2"/>
      <c r="N55" s="2"/>
      <c r="O55" s="1"/>
      <c r="P55" s="1"/>
      <c r="Q55" s="1"/>
      <c r="R55" s="1"/>
      <c r="S55" s="1"/>
      <c r="T55" s="1"/>
      <c r="U55" s="1"/>
      <c r="V55" s="1"/>
      <c r="W55" s="1"/>
      <c r="X55" s="1"/>
      <c r="Y55" s="1"/>
      <c r="Z55" s="1"/>
    </row>
    <row r="56" spans="1:26" ht="17.100000000000001" customHeight="1" x14ac:dyDescent="0.3">
      <c r="A56" s="1"/>
      <c r="B56" s="46"/>
      <c r="C56" s="48"/>
      <c r="D56" s="48"/>
      <c r="E56" s="48"/>
      <c r="F56" s="48"/>
      <c r="G56" s="48"/>
      <c r="H56" s="50"/>
      <c r="I56" s="50"/>
      <c r="J56" s="51"/>
      <c r="K56" s="2" t="s">
        <v>45</v>
      </c>
      <c r="L56" s="2">
        <f>(I42/I44)</f>
        <v>112.91562238930662</v>
      </c>
      <c r="M56" s="2"/>
      <c r="N56" s="2"/>
      <c r="O56" s="1"/>
      <c r="P56" s="1"/>
      <c r="Q56" s="1"/>
      <c r="R56" s="1"/>
      <c r="S56" s="1"/>
      <c r="T56" s="1"/>
      <c r="U56" s="1"/>
      <c r="V56" s="1"/>
      <c r="W56" s="1"/>
      <c r="X56" s="1"/>
      <c r="Y56" s="1"/>
      <c r="Z56" s="1"/>
    </row>
    <row r="57" spans="1:26" ht="17.100000000000001" customHeight="1" x14ac:dyDescent="0.3">
      <c r="A57" s="1"/>
      <c r="B57" s="46"/>
      <c r="C57" s="48"/>
      <c r="D57" s="48"/>
      <c r="E57" s="48"/>
      <c r="F57" s="48"/>
      <c r="G57" s="48"/>
      <c r="H57" s="50"/>
      <c r="I57" s="50"/>
      <c r="J57" s="51"/>
      <c r="K57" s="2" t="s">
        <v>46</v>
      </c>
      <c r="L57" s="2" t="e">
        <f>1/(#REF!/100)</f>
        <v>#REF!</v>
      </c>
      <c r="M57" s="2" t="s">
        <v>47</v>
      </c>
      <c r="N57" s="2" t="e">
        <f>1/(1-(#REF!/100))</f>
        <v>#REF!</v>
      </c>
      <c r="O57" s="1"/>
      <c r="P57" s="1"/>
      <c r="Q57" s="1"/>
      <c r="R57" s="1"/>
      <c r="S57" s="1"/>
      <c r="T57" s="1"/>
      <c r="U57" s="1"/>
      <c r="V57" s="1"/>
      <c r="W57" s="1"/>
      <c r="X57" s="1"/>
      <c r="Y57" s="1"/>
      <c r="Z57" s="1"/>
    </row>
    <row r="58" spans="1:26" ht="17.100000000000001" customHeight="1" x14ac:dyDescent="0.3">
      <c r="A58" s="1"/>
      <c r="B58" s="46" t="s">
        <v>48</v>
      </c>
      <c r="C58" s="82" t="s">
        <v>87</v>
      </c>
      <c r="D58" s="83"/>
      <c r="E58" s="83"/>
      <c r="F58" s="83"/>
      <c r="G58" s="83"/>
      <c r="H58" s="50" t="s">
        <v>0</v>
      </c>
      <c r="I58" s="55">
        <f>I42/(I44*1000)</f>
        <v>0.11291562238930662</v>
      </c>
      <c r="J58" s="51" t="s">
        <v>95</v>
      </c>
      <c r="K58" s="2" t="s">
        <v>50</v>
      </c>
      <c r="L58" s="2">
        <f>1/I47</f>
        <v>0.37735849056603776</v>
      </c>
      <c r="M58" s="2" t="s">
        <v>51</v>
      </c>
      <c r="N58" s="2">
        <f>1/I49</f>
        <v>0.35842293906810035</v>
      </c>
      <c r="O58" s="1"/>
      <c r="P58" s="1"/>
      <c r="Q58" s="1"/>
      <c r="R58" s="1"/>
      <c r="S58" s="1"/>
      <c r="T58" s="1"/>
      <c r="U58" s="1"/>
      <c r="V58" s="1"/>
      <c r="W58" s="1"/>
      <c r="X58" s="1"/>
      <c r="Y58" s="1"/>
      <c r="Z58" s="1"/>
    </row>
    <row r="59" spans="1:26" ht="17.100000000000001" customHeight="1" x14ac:dyDescent="0.3">
      <c r="A59" s="1"/>
      <c r="B59" s="46"/>
      <c r="C59" s="48"/>
      <c r="D59" s="48"/>
      <c r="E59" s="48"/>
      <c r="F59" s="48"/>
      <c r="G59" s="48"/>
      <c r="H59" s="50"/>
      <c r="I59" s="50"/>
      <c r="J59" s="51"/>
      <c r="K59" s="1"/>
      <c r="L59" s="1"/>
      <c r="M59" s="1"/>
      <c r="N59" s="1"/>
      <c r="O59" s="1"/>
      <c r="P59" s="1"/>
      <c r="Q59" s="1"/>
      <c r="R59" s="1"/>
      <c r="S59" s="1"/>
      <c r="T59" s="1"/>
      <c r="U59" s="1"/>
      <c r="V59" s="1"/>
      <c r="W59" s="1"/>
      <c r="X59" s="1"/>
      <c r="Y59" s="1"/>
      <c r="Z59" s="1"/>
    </row>
    <row r="60" spans="1:26" ht="17.100000000000001" customHeight="1" x14ac:dyDescent="0.3">
      <c r="A60" s="1"/>
      <c r="B60" s="46" t="s">
        <v>52</v>
      </c>
      <c r="C60" s="82" t="s">
        <v>88</v>
      </c>
      <c r="D60" s="83"/>
      <c r="E60" s="83"/>
      <c r="F60" s="83"/>
      <c r="G60" s="83"/>
      <c r="H60" s="50" t="s">
        <v>0</v>
      </c>
      <c r="I60" s="55">
        <f>I37/(1*1000)</f>
        <v>0.20274</v>
      </c>
      <c r="J60" s="51" t="s">
        <v>95</v>
      </c>
      <c r="K60" s="1"/>
      <c r="L60" s="1"/>
      <c r="M60" s="1"/>
      <c r="N60" s="1"/>
      <c r="O60" s="1"/>
      <c r="P60" s="1"/>
      <c r="Q60" s="1"/>
      <c r="R60" s="1"/>
      <c r="S60" s="1"/>
      <c r="T60" s="1"/>
      <c r="U60" s="1"/>
      <c r="V60" s="1"/>
      <c r="W60" s="1"/>
      <c r="X60" s="1"/>
      <c r="Y60" s="1"/>
      <c r="Z60" s="1"/>
    </row>
    <row r="61" spans="1:26" ht="17.100000000000001" customHeight="1" x14ac:dyDescent="0.3">
      <c r="A61" s="1"/>
      <c r="B61" s="46"/>
      <c r="C61" s="48"/>
      <c r="D61" s="48"/>
      <c r="E61" s="48"/>
      <c r="F61" s="48"/>
      <c r="G61" s="48"/>
      <c r="H61" s="50"/>
      <c r="I61" s="50"/>
      <c r="J61" s="51"/>
      <c r="K61" s="1"/>
      <c r="L61" s="1"/>
      <c r="M61" s="1"/>
      <c r="N61" s="1"/>
      <c r="O61" s="1"/>
      <c r="P61" s="1"/>
      <c r="Q61" s="1"/>
      <c r="R61" s="1"/>
      <c r="S61" s="1"/>
      <c r="T61" s="1"/>
      <c r="U61" s="1"/>
      <c r="V61" s="1"/>
      <c r="W61" s="1"/>
      <c r="X61" s="1"/>
      <c r="Y61" s="1"/>
      <c r="Z61" s="1"/>
    </row>
    <row r="62" spans="1:26" ht="17.100000000000001" customHeight="1" x14ac:dyDescent="0.3">
      <c r="A62" s="1"/>
      <c r="B62" s="46" t="s">
        <v>53</v>
      </c>
      <c r="C62" s="82" t="s">
        <v>89</v>
      </c>
      <c r="D62" s="83"/>
      <c r="E62" s="83"/>
      <c r="F62" s="83"/>
      <c r="G62" s="83"/>
      <c r="H62" s="50" t="s">
        <v>0</v>
      </c>
      <c r="I62" s="55">
        <f>(I53-I55)-(I58+I60)</f>
        <v>0.67434437761069344</v>
      </c>
      <c r="J62" s="51" t="s">
        <v>95</v>
      </c>
      <c r="K62" s="1"/>
      <c r="L62" s="1"/>
      <c r="M62" s="1"/>
      <c r="N62" s="1"/>
      <c r="O62" s="1"/>
      <c r="P62" s="1"/>
      <c r="Q62" s="1"/>
      <c r="R62" s="1"/>
      <c r="S62" s="1"/>
      <c r="T62" s="1"/>
      <c r="U62" s="1"/>
      <c r="V62" s="1"/>
      <c r="W62" s="1"/>
      <c r="X62" s="1"/>
      <c r="Y62" s="1"/>
      <c r="Z62" s="1"/>
    </row>
    <row r="63" spans="1:26" ht="17.100000000000001" customHeight="1" x14ac:dyDescent="0.3">
      <c r="A63" s="1"/>
      <c r="B63" s="46"/>
      <c r="C63" s="48"/>
      <c r="D63" s="48"/>
      <c r="E63" s="48"/>
      <c r="F63" s="48"/>
      <c r="G63" s="48"/>
      <c r="H63" s="50"/>
      <c r="I63" s="50"/>
      <c r="J63" s="51"/>
      <c r="K63" s="1"/>
      <c r="L63" s="1"/>
      <c r="M63" s="1"/>
      <c r="N63" s="1"/>
      <c r="O63" s="1"/>
      <c r="P63" s="1"/>
      <c r="Q63" s="1"/>
      <c r="R63" s="1"/>
      <c r="S63" s="1"/>
      <c r="T63" s="1"/>
      <c r="U63" s="1"/>
      <c r="V63" s="1"/>
      <c r="W63" s="1"/>
      <c r="X63" s="1"/>
      <c r="Y63" s="1"/>
      <c r="Z63" s="1"/>
    </row>
    <row r="64" spans="1:26" ht="17.100000000000001" customHeight="1" x14ac:dyDescent="0.3">
      <c r="A64" s="1"/>
      <c r="B64" s="46" t="s">
        <v>54</v>
      </c>
      <c r="C64" s="82" t="s">
        <v>101</v>
      </c>
      <c r="D64" s="83"/>
      <c r="E64" s="83"/>
      <c r="F64" s="83"/>
      <c r="G64" s="83"/>
      <c r="H64" s="50" t="s">
        <v>0</v>
      </c>
      <c r="I64" s="55">
        <f>I62*I23*I49*1000</f>
        <v>1150.1501717295037</v>
      </c>
      <c r="J64" s="51" t="s">
        <v>49</v>
      </c>
      <c r="K64" s="1"/>
      <c r="L64" s="1"/>
      <c r="M64" s="1"/>
      <c r="N64" s="1"/>
      <c r="O64" s="1"/>
      <c r="P64" s="1"/>
      <c r="Q64" s="1"/>
      <c r="R64" s="1"/>
      <c r="S64" s="1"/>
      <c r="T64" s="1"/>
      <c r="U64" s="1"/>
      <c r="V64" s="1"/>
      <c r="W64" s="1"/>
      <c r="X64" s="1"/>
      <c r="Y64" s="1"/>
      <c r="Z64" s="1"/>
    </row>
    <row r="65" spans="1:26" ht="17.100000000000001" customHeight="1" x14ac:dyDescent="0.3">
      <c r="A65" s="1"/>
      <c r="B65" s="46"/>
      <c r="C65" s="48"/>
      <c r="D65" s="48"/>
      <c r="E65" s="48"/>
      <c r="F65" s="48"/>
      <c r="G65" s="48"/>
      <c r="H65" s="50"/>
      <c r="I65" s="50"/>
      <c r="J65" s="51"/>
      <c r="K65" s="1"/>
      <c r="L65" s="1"/>
      <c r="M65" s="1"/>
      <c r="N65" s="1"/>
      <c r="O65" s="1"/>
      <c r="P65" s="1"/>
      <c r="Q65" s="1"/>
      <c r="R65" s="1"/>
      <c r="S65" s="1"/>
      <c r="T65" s="1"/>
      <c r="U65" s="1"/>
      <c r="V65" s="1"/>
      <c r="W65" s="1"/>
      <c r="X65" s="1"/>
      <c r="Y65" s="1"/>
      <c r="Z65" s="1"/>
    </row>
    <row r="66" spans="1:26" ht="17.100000000000001" customHeight="1" x14ac:dyDescent="0.3">
      <c r="A66" s="1"/>
      <c r="B66" s="46" t="s">
        <v>55</v>
      </c>
      <c r="C66" s="82" t="s">
        <v>102</v>
      </c>
      <c r="D66" s="83"/>
      <c r="E66" s="83"/>
      <c r="F66" s="83"/>
      <c r="G66" s="83"/>
      <c r="H66" s="50" t="s">
        <v>0</v>
      </c>
      <c r="I66" s="55">
        <f>I62*I28*I47*1000</f>
        <v>694.5760576277695</v>
      </c>
      <c r="J66" s="51" t="s">
        <v>104</v>
      </c>
      <c r="K66" s="1"/>
      <c r="L66" s="1"/>
      <c r="M66" s="1"/>
      <c r="N66" s="1"/>
      <c r="O66" s="1"/>
      <c r="P66" s="1"/>
      <c r="Q66" s="1"/>
      <c r="R66" s="1"/>
      <c r="S66" s="1"/>
      <c r="T66" s="1"/>
      <c r="U66" s="1"/>
      <c r="V66" s="1"/>
      <c r="W66" s="1"/>
      <c r="X66" s="1"/>
      <c r="Y66" s="1"/>
      <c r="Z66" s="1"/>
    </row>
    <row r="67" spans="1:26" ht="17.100000000000001" customHeight="1" thickBot="1" x14ac:dyDescent="0.35">
      <c r="A67" s="1"/>
      <c r="B67" s="60"/>
      <c r="C67" s="61"/>
      <c r="D67" s="61"/>
      <c r="E67" s="61"/>
      <c r="F67" s="61"/>
      <c r="G67" s="61"/>
      <c r="H67" s="61"/>
      <c r="I67" s="61"/>
      <c r="J67" s="62"/>
      <c r="K67" s="1"/>
      <c r="L67" s="1"/>
      <c r="P67" s="1"/>
      <c r="Q67" s="1"/>
      <c r="R67" s="1"/>
      <c r="S67" s="1"/>
      <c r="T67" s="1"/>
      <c r="U67" s="1"/>
      <c r="V67" s="1"/>
      <c r="W67" s="1"/>
      <c r="X67" s="1"/>
      <c r="Y67" s="1"/>
      <c r="Z67" s="1"/>
    </row>
    <row r="68" spans="1:26" ht="21" customHeight="1" x14ac:dyDescent="0.25">
      <c r="A68" s="1"/>
      <c r="B68" s="1"/>
      <c r="C68" s="1"/>
      <c r="D68" s="1"/>
      <c r="E68" s="1"/>
      <c r="F68" s="1"/>
      <c r="G68" s="1"/>
      <c r="H68" s="1"/>
      <c r="I68" s="1"/>
      <c r="J68" s="1"/>
      <c r="K68" s="1"/>
      <c r="L68" s="1"/>
      <c r="M68" s="73" t="s">
        <v>91</v>
      </c>
      <c r="N68" s="74"/>
      <c r="O68" s="75"/>
      <c r="P68" s="1"/>
      <c r="Q68" s="1"/>
      <c r="R68" s="1"/>
      <c r="S68" s="1"/>
      <c r="T68" s="1"/>
      <c r="U68" s="1"/>
      <c r="V68" s="1"/>
      <c r="W68" s="1"/>
      <c r="X68" s="1"/>
      <c r="Y68" s="1"/>
      <c r="Z68" s="1"/>
    </row>
    <row r="69" spans="1:26" ht="23.25" customHeight="1" x14ac:dyDescent="0.35">
      <c r="A69" s="1"/>
      <c r="B69" s="85" t="s">
        <v>56</v>
      </c>
      <c r="C69" s="109" t="s">
        <v>57</v>
      </c>
      <c r="D69" s="110"/>
      <c r="E69" s="110"/>
      <c r="F69" s="110"/>
      <c r="G69" s="111"/>
      <c r="H69" s="109" t="s">
        <v>58</v>
      </c>
      <c r="I69" s="111"/>
      <c r="J69" s="1"/>
      <c r="K69" s="1"/>
      <c r="L69" s="21" t="s">
        <v>8</v>
      </c>
      <c r="M69" s="102" t="s">
        <v>5</v>
      </c>
      <c r="N69" s="103"/>
      <c r="O69" s="102" t="s">
        <v>41</v>
      </c>
      <c r="P69" s="103"/>
      <c r="Q69" s="102" t="s">
        <v>42</v>
      </c>
      <c r="R69" s="103"/>
      <c r="S69" s="1"/>
      <c r="T69" s="1"/>
      <c r="U69" s="1"/>
      <c r="V69" s="1"/>
      <c r="W69" s="1"/>
      <c r="X69" s="1"/>
      <c r="Y69" s="1"/>
      <c r="Z69" s="1"/>
    </row>
    <row r="70" spans="1:26" ht="21" customHeight="1" x14ac:dyDescent="0.3">
      <c r="A70" s="1"/>
      <c r="B70" s="86"/>
      <c r="C70" s="112"/>
      <c r="D70" s="113"/>
      <c r="E70" s="113"/>
      <c r="F70" s="113"/>
      <c r="G70" s="114"/>
      <c r="H70" s="112"/>
      <c r="I70" s="114"/>
      <c r="J70" s="1"/>
      <c r="K70" s="1"/>
      <c r="L70" s="22" t="str">
        <f>H72</f>
        <v>202.74</v>
      </c>
      <c r="M70" s="105">
        <f>H71</f>
        <v>355.68421052631584</v>
      </c>
      <c r="N70" s="70"/>
      <c r="O70" s="105">
        <f>H73</f>
        <v>694.5760576277695</v>
      </c>
      <c r="P70" s="70"/>
      <c r="Q70" s="105">
        <f>H74</f>
        <v>1150.1501717295037</v>
      </c>
      <c r="R70" s="70"/>
      <c r="S70" s="1"/>
      <c r="T70" s="1"/>
      <c r="U70" s="1"/>
      <c r="V70" s="1"/>
      <c r="W70" s="1"/>
      <c r="X70" s="1"/>
      <c r="Y70" s="1"/>
      <c r="Z70" s="1"/>
    </row>
    <row r="71" spans="1:26" ht="20.25" customHeight="1" x14ac:dyDescent="0.3">
      <c r="A71" s="1"/>
      <c r="B71" s="30">
        <v>1</v>
      </c>
      <c r="C71" s="79" t="s">
        <v>4</v>
      </c>
      <c r="D71" s="80"/>
      <c r="E71" s="80"/>
      <c r="F71" s="80"/>
      <c r="G71" s="81"/>
      <c r="H71" s="100">
        <f>I42</f>
        <v>355.68421052631584</v>
      </c>
      <c r="I71" s="101"/>
      <c r="J71" s="1"/>
      <c r="K71" s="1"/>
      <c r="L71" s="23">
        <f>F10</f>
        <v>0.56999999999999995</v>
      </c>
      <c r="M71" s="69">
        <f>M70/M70</f>
        <v>1</v>
      </c>
      <c r="N71" s="70"/>
      <c r="O71" s="115">
        <f>O70/M70</f>
        <v>1.9527885609540721</v>
      </c>
      <c r="P71" s="70"/>
      <c r="Q71" s="115">
        <f>Q70/M70</f>
        <v>3.2336272954809955</v>
      </c>
      <c r="R71" s="70"/>
      <c r="S71" s="1"/>
      <c r="T71" s="1"/>
      <c r="U71" s="1"/>
      <c r="V71" s="1"/>
      <c r="W71" s="1"/>
      <c r="X71" s="1"/>
      <c r="Y71" s="1"/>
      <c r="Z71" s="1"/>
    </row>
    <row r="72" spans="1:26" ht="18.75" customHeight="1" x14ac:dyDescent="0.3">
      <c r="A72" s="1"/>
      <c r="B72" s="30">
        <v>2</v>
      </c>
      <c r="C72" s="79" t="s">
        <v>59</v>
      </c>
      <c r="D72" s="80"/>
      <c r="E72" s="80"/>
      <c r="F72" s="80"/>
      <c r="G72" s="81"/>
      <c r="H72" s="100" t="str">
        <f>I37</f>
        <v>202.74</v>
      </c>
      <c r="I72" s="101"/>
      <c r="J72" s="1"/>
      <c r="K72" s="1"/>
      <c r="L72" s="1"/>
      <c r="M72" s="1"/>
      <c r="N72" s="1"/>
      <c r="O72" s="1"/>
      <c r="P72" s="1"/>
      <c r="Q72" s="1"/>
      <c r="R72" s="1"/>
      <c r="S72" s="1"/>
      <c r="T72" s="1"/>
      <c r="U72" s="1"/>
      <c r="V72" s="1"/>
      <c r="W72" s="1"/>
      <c r="X72" s="1"/>
      <c r="Y72" s="1"/>
      <c r="Z72" s="1"/>
    </row>
    <row r="73" spans="1:26" ht="20.25" customHeight="1" x14ac:dyDescent="0.3">
      <c r="A73" s="1"/>
      <c r="B73" s="37">
        <v>3</v>
      </c>
      <c r="C73" s="79" t="s">
        <v>6</v>
      </c>
      <c r="D73" s="80"/>
      <c r="E73" s="80"/>
      <c r="F73" s="80"/>
      <c r="G73" s="81"/>
      <c r="H73" s="100">
        <f>I66</f>
        <v>694.5760576277695</v>
      </c>
      <c r="I73" s="101"/>
      <c r="J73" s="1"/>
      <c r="K73" s="1"/>
      <c r="L73" s="1"/>
      <c r="M73" s="1"/>
      <c r="N73" s="1"/>
      <c r="O73" s="1"/>
      <c r="P73" s="1"/>
      <c r="Q73" s="1"/>
      <c r="R73" s="1"/>
      <c r="S73" s="1"/>
      <c r="T73" s="1"/>
      <c r="U73" s="1"/>
      <c r="V73" s="1"/>
      <c r="W73" s="1"/>
      <c r="X73" s="1"/>
      <c r="Y73" s="1"/>
      <c r="Z73" s="1"/>
    </row>
    <row r="74" spans="1:26" ht="21.75" customHeight="1" x14ac:dyDescent="0.3">
      <c r="A74" s="1"/>
      <c r="B74" s="76">
        <v>4</v>
      </c>
      <c r="C74" s="79" t="s">
        <v>7</v>
      </c>
      <c r="D74" s="80"/>
      <c r="E74" s="80"/>
      <c r="F74" s="80"/>
      <c r="G74" s="81"/>
      <c r="H74" s="100">
        <f>I64</f>
        <v>1150.1501717295037</v>
      </c>
      <c r="I74" s="101"/>
      <c r="J74" s="1"/>
      <c r="K74" s="1"/>
      <c r="L74" s="1"/>
      <c r="M74" s="73" t="s">
        <v>60</v>
      </c>
      <c r="N74" s="74"/>
      <c r="O74" s="75"/>
      <c r="P74" s="1"/>
      <c r="Q74" s="1"/>
      <c r="R74" s="1"/>
      <c r="S74" s="1"/>
      <c r="T74" s="1"/>
      <c r="U74" s="1"/>
      <c r="V74" s="1"/>
      <c r="W74" s="1"/>
      <c r="X74" s="1"/>
      <c r="Y74" s="1"/>
      <c r="Z74" s="1"/>
    </row>
    <row r="75" spans="1:26" ht="21" customHeight="1" x14ac:dyDescent="0.35">
      <c r="A75" s="1"/>
      <c r="B75" s="77"/>
      <c r="C75" s="79" t="s">
        <v>61</v>
      </c>
      <c r="D75" s="80"/>
      <c r="E75" s="80"/>
      <c r="F75" s="80"/>
      <c r="G75" s="81"/>
      <c r="H75" s="100">
        <f>H74*0.6</f>
        <v>690.09010303770219</v>
      </c>
      <c r="I75" s="101"/>
      <c r="J75" s="1"/>
      <c r="K75" s="1"/>
      <c r="L75" s="20" t="s">
        <v>8</v>
      </c>
      <c r="M75" s="98" t="s">
        <v>5</v>
      </c>
      <c r="N75" s="99"/>
      <c r="O75" s="98" t="s">
        <v>41</v>
      </c>
      <c r="P75" s="99"/>
      <c r="Q75" s="98" t="s">
        <v>42</v>
      </c>
      <c r="R75" s="99"/>
      <c r="S75" s="1"/>
      <c r="T75" s="1"/>
      <c r="U75" s="1"/>
      <c r="V75" s="1"/>
      <c r="W75" s="1"/>
      <c r="X75" s="1"/>
      <c r="Y75" s="1"/>
      <c r="Z75" s="1"/>
    </row>
    <row r="76" spans="1:26" ht="20.25" customHeight="1" x14ac:dyDescent="0.3">
      <c r="A76" s="1"/>
      <c r="B76" s="78"/>
      <c r="C76" s="79" t="s">
        <v>62</v>
      </c>
      <c r="D76" s="80"/>
      <c r="E76" s="80"/>
      <c r="F76" s="80"/>
      <c r="G76" s="81"/>
      <c r="H76" s="100">
        <f>H74*0.4</f>
        <v>460.06006869180146</v>
      </c>
      <c r="I76" s="101"/>
      <c r="J76" s="1"/>
      <c r="K76" s="1"/>
      <c r="L76" s="24">
        <f>L71*M76</f>
        <v>28.499999999999996</v>
      </c>
      <c r="M76" s="105">
        <v>50</v>
      </c>
      <c r="N76" s="106"/>
      <c r="O76" s="105">
        <f>O71*M76</f>
        <v>97.639428047703603</v>
      </c>
      <c r="P76" s="106"/>
      <c r="Q76" s="105">
        <f>Q71*M76</f>
        <v>161.68136477404977</v>
      </c>
      <c r="R76" s="106"/>
      <c r="S76" s="1"/>
      <c r="T76" s="1"/>
      <c r="U76" s="1"/>
      <c r="V76" s="1"/>
      <c r="W76" s="1"/>
      <c r="X76" s="1"/>
      <c r="Y76" s="1"/>
      <c r="Z76" s="1"/>
    </row>
    <row r="77" spans="1:26" ht="21" customHeight="1" x14ac:dyDescent="0.3">
      <c r="A77" s="1"/>
      <c r="B77" s="30">
        <v>5</v>
      </c>
      <c r="C77" s="104" t="s">
        <v>63</v>
      </c>
      <c r="D77" s="80"/>
      <c r="E77" s="80"/>
      <c r="F77" s="80"/>
      <c r="G77" s="81"/>
      <c r="H77" s="107">
        <f>I31</f>
        <v>125</v>
      </c>
      <c r="I77" s="108"/>
      <c r="J77" s="1"/>
      <c r="K77" s="1"/>
      <c r="L77" s="1"/>
      <c r="M77" s="1"/>
      <c r="N77" s="1"/>
      <c r="O77" s="1"/>
      <c r="P77" s="1"/>
      <c r="Q77" s="1"/>
      <c r="R77" s="1"/>
      <c r="S77" s="3"/>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21" customHeight="1" x14ac:dyDescent="0.25">
      <c r="A80" s="1"/>
      <c r="B80" s="1"/>
      <c r="C80" s="1"/>
      <c r="D80" s="1"/>
      <c r="E80" s="1"/>
      <c r="F80" s="1"/>
      <c r="G80" s="1"/>
      <c r="H80" s="1"/>
      <c r="I80" s="1"/>
      <c r="J80" s="1"/>
      <c r="K80" s="1"/>
      <c r="L80" s="1"/>
      <c r="M80" s="73" t="s">
        <v>64</v>
      </c>
      <c r="N80" s="74"/>
      <c r="O80" s="75"/>
      <c r="P80" s="1"/>
      <c r="Q80" s="1"/>
      <c r="R80" s="1"/>
      <c r="S80" s="1"/>
      <c r="T80" s="1"/>
      <c r="U80" s="1"/>
      <c r="V80" s="1"/>
      <c r="W80" s="1"/>
      <c r="X80" s="1"/>
      <c r="Y80" s="1"/>
      <c r="Z80" s="1"/>
    </row>
    <row r="81" spans="1:26" ht="21.75" customHeight="1" x14ac:dyDescent="0.35">
      <c r="A81" s="1"/>
      <c r="B81" s="1"/>
      <c r="C81" s="1"/>
      <c r="D81" s="1"/>
      <c r="E81" s="1"/>
      <c r="F81" s="1"/>
      <c r="G81" s="1"/>
      <c r="H81" s="1"/>
      <c r="I81" s="1"/>
      <c r="J81" s="1"/>
      <c r="K81" s="1"/>
      <c r="L81" s="20" t="s">
        <v>8</v>
      </c>
      <c r="M81" s="98" t="s">
        <v>5</v>
      </c>
      <c r="N81" s="99"/>
      <c r="O81" s="98" t="s">
        <v>41</v>
      </c>
      <c r="P81" s="99"/>
      <c r="Q81" s="98" t="s">
        <v>42</v>
      </c>
      <c r="R81" s="99"/>
      <c r="S81" s="1"/>
      <c r="T81" s="1"/>
      <c r="U81" s="1"/>
      <c r="V81" s="1"/>
      <c r="W81" s="1"/>
      <c r="X81" s="1"/>
      <c r="Y81" s="1"/>
      <c r="Z81" s="1"/>
    </row>
    <row r="82" spans="1:26" ht="20.25" customHeight="1" x14ac:dyDescent="0.3">
      <c r="A82" s="1"/>
      <c r="B82" s="1"/>
      <c r="C82" s="1"/>
      <c r="D82" s="1"/>
      <c r="E82" s="1"/>
      <c r="F82" s="1"/>
      <c r="G82" s="1"/>
      <c r="H82" s="1"/>
      <c r="I82" s="1"/>
      <c r="J82" s="1"/>
      <c r="K82" s="1"/>
      <c r="L82" s="24">
        <f t="shared" ref="L82:M82" si="0">L76/3</f>
        <v>9.4999999999999982</v>
      </c>
      <c r="M82" s="105">
        <f t="shared" si="0"/>
        <v>16.666666666666668</v>
      </c>
      <c r="N82" s="106"/>
      <c r="O82" s="105">
        <f>O76/3</f>
        <v>32.546476015901199</v>
      </c>
      <c r="P82" s="106"/>
      <c r="Q82" s="105">
        <f>Q76/3</f>
        <v>53.893788258016592</v>
      </c>
      <c r="R82" s="106"/>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21.75" customHeight="1" x14ac:dyDescent="0.3">
      <c r="A85" s="1"/>
      <c r="B85" s="1"/>
      <c r="C85" s="1"/>
      <c r="D85" s="1"/>
      <c r="E85" s="1"/>
      <c r="F85" s="1"/>
      <c r="G85" s="1"/>
      <c r="H85" s="1"/>
      <c r="I85" s="1"/>
      <c r="J85" s="1"/>
      <c r="K85" s="1"/>
      <c r="L85" s="25" t="s">
        <v>65</v>
      </c>
      <c r="M85" s="26" t="s">
        <v>66</v>
      </c>
      <c r="N85" s="26"/>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x14ac:dyDescent="0.25">
      <c r="A87" s="1"/>
      <c r="B87" s="1"/>
      <c r="C87" s="1"/>
      <c r="D87" s="1"/>
      <c r="E87" s="1"/>
      <c r="F87" s="1"/>
      <c r="G87" s="88" t="s">
        <v>92</v>
      </c>
      <c r="H87" s="89"/>
      <c r="I87" s="89"/>
      <c r="J87" s="89"/>
      <c r="K87" s="89"/>
      <c r="L87" s="90"/>
      <c r="M87" s="1"/>
      <c r="N87" s="1"/>
      <c r="O87" s="1"/>
      <c r="P87" s="1"/>
      <c r="Q87" s="1"/>
      <c r="R87" s="1"/>
      <c r="S87" s="1"/>
      <c r="T87" s="1"/>
      <c r="U87" s="1"/>
      <c r="V87" s="1"/>
      <c r="W87" s="1"/>
      <c r="X87" s="1"/>
      <c r="Y87" s="1"/>
      <c r="Z87" s="1"/>
    </row>
    <row r="88" spans="1:26" ht="14.25" customHeight="1" x14ac:dyDescent="0.25">
      <c r="A88" s="1"/>
      <c r="B88" s="1"/>
      <c r="C88" s="1"/>
      <c r="D88" s="1"/>
      <c r="E88" s="1"/>
      <c r="F88" s="1"/>
      <c r="G88" s="91"/>
      <c r="H88" s="92"/>
      <c r="I88" s="92"/>
      <c r="J88" s="92"/>
      <c r="K88" s="92"/>
      <c r="L88" s="93"/>
      <c r="M88" s="1"/>
      <c r="N88" s="1"/>
      <c r="O88" s="1"/>
      <c r="P88" s="1"/>
      <c r="Q88" s="1"/>
      <c r="R88" s="1"/>
      <c r="S88" s="1"/>
      <c r="T88" s="1"/>
      <c r="U88" s="1"/>
      <c r="V88" s="1"/>
      <c r="W88" s="1"/>
      <c r="X88" s="1"/>
      <c r="Y88" s="1"/>
      <c r="Z88" s="1"/>
    </row>
    <row r="89" spans="1:26" ht="15" customHeight="1" x14ac:dyDescent="0.25">
      <c r="A89" s="1"/>
      <c r="B89" s="1"/>
      <c r="C89" s="1"/>
      <c r="D89" s="1"/>
      <c r="E89" s="1"/>
      <c r="F89" s="1"/>
      <c r="G89" s="94"/>
      <c r="H89" s="95"/>
      <c r="I89" s="95"/>
      <c r="J89" s="95"/>
      <c r="K89" s="95"/>
      <c r="L89" s="96"/>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sheetProtection password="C69B" sheet="1" objects="1" scenarios="1" selectLockedCells="1" selectUnlockedCells="1"/>
  <mergeCells count="98">
    <mergeCell ref="D2:P3"/>
    <mergeCell ref="C5:D5"/>
    <mergeCell ref="C6:D6"/>
    <mergeCell ref="R22:Z28"/>
    <mergeCell ref="L27:N27"/>
    <mergeCell ref="P27:Q27"/>
    <mergeCell ref="L7:L9"/>
    <mergeCell ref="C8:G8"/>
    <mergeCell ref="C7:D7"/>
    <mergeCell ref="C10:D10"/>
    <mergeCell ref="C18:G18"/>
    <mergeCell ref="C14:G14"/>
    <mergeCell ref="M82:N82"/>
    <mergeCell ref="Q81:R81"/>
    <mergeCell ref="M70:N70"/>
    <mergeCell ref="M74:O74"/>
    <mergeCell ref="N45:O45"/>
    <mergeCell ref="Q75:R75"/>
    <mergeCell ref="Q71:R71"/>
    <mergeCell ref="O82:P82"/>
    <mergeCell ref="Q82:R82"/>
    <mergeCell ref="M81:N81"/>
    <mergeCell ref="O81:P81"/>
    <mergeCell ref="M76:N76"/>
    <mergeCell ref="O5:P6"/>
    <mergeCell ref="L23:N23"/>
    <mergeCell ref="L24:N26"/>
    <mergeCell ref="O24:O26"/>
    <mergeCell ref="P23:Q23"/>
    <mergeCell ref="P24:Q26"/>
    <mergeCell ref="L5:M6"/>
    <mergeCell ref="O15:P15"/>
    <mergeCell ref="M12:M15"/>
    <mergeCell ref="P7:P8"/>
    <mergeCell ref="O7:O8"/>
    <mergeCell ref="O16:O17"/>
    <mergeCell ref="P16:P17"/>
    <mergeCell ref="M10:M11"/>
    <mergeCell ref="M7:M9"/>
    <mergeCell ref="L17:N21"/>
    <mergeCell ref="C77:G77"/>
    <mergeCell ref="Q76:R76"/>
    <mergeCell ref="H77:I77"/>
    <mergeCell ref="C71:G71"/>
    <mergeCell ref="C69:G70"/>
    <mergeCell ref="O69:P69"/>
    <mergeCell ref="O75:P75"/>
    <mergeCell ref="O70:P70"/>
    <mergeCell ref="Q69:R69"/>
    <mergeCell ref="Q70:R70"/>
    <mergeCell ref="C76:G76"/>
    <mergeCell ref="O76:P76"/>
    <mergeCell ref="H76:I76"/>
    <mergeCell ref="O71:P71"/>
    <mergeCell ref="H74:I74"/>
    <mergeCell ref="H69:I70"/>
    <mergeCell ref="G87:L89"/>
    <mergeCell ref="M80:O80"/>
    <mergeCell ref="T39:T40"/>
    <mergeCell ref="U39:U40"/>
    <mergeCell ref="V39:V40"/>
    <mergeCell ref="C44:G44"/>
    <mergeCell ref="M75:N75"/>
    <mergeCell ref="C75:G75"/>
    <mergeCell ref="H75:I75"/>
    <mergeCell ref="C73:G73"/>
    <mergeCell ref="H73:I73"/>
    <mergeCell ref="M69:N69"/>
    <mergeCell ref="C72:G72"/>
    <mergeCell ref="H72:I72"/>
    <mergeCell ref="C42:G42"/>
    <mergeCell ref="H71:I71"/>
    <mergeCell ref="B74:B76"/>
    <mergeCell ref="C74:G74"/>
    <mergeCell ref="C37:G37"/>
    <mergeCell ref="C26:G26"/>
    <mergeCell ref="C23:G24"/>
    <mergeCell ref="B69:B70"/>
    <mergeCell ref="C60:G60"/>
    <mergeCell ref="C66:G66"/>
    <mergeCell ref="C64:G64"/>
    <mergeCell ref="C62:G62"/>
    <mergeCell ref="C58:G58"/>
    <mergeCell ref="C53:G53"/>
    <mergeCell ref="C55:G55"/>
    <mergeCell ref="C47:G47"/>
    <mergeCell ref="C46:D46"/>
    <mergeCell ref="C49:G49"/>
    <mergeCell ref="M34:N34"/>
    <mergeCell ref="M71:N71"/>
    <mergeCell ref="M35:N35"/>
    <mergeCell ref="L29:N29"/>
    <mergeCell ref="M30:N30"/>
    <mergeCell ref="M31:N31"/>
    <mergeCell ref="M32:N32"/>
    <mergeCell ref="M33:N33"/>
    <mergeCell ref="M68:O68"/>
    <mergeCell ref="O29:Q34"/>
  </mergeCells>
  <pageMargins left="0.7" right="0.7" top="0.75" bottom="0.75" header="0" footer="0"/>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Concrete Mix Design (IS 10262)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bhushan mahajan</dc:creator>
  <cp:lastModifiedBy>bhushan mahajan</cp:lastModifiedBy>
  <dcterms:created xsi:type="dcterms:W3CDTF">2020-11-03T03:31:52Z</dcterms:created>
  <dcterms:modified xsi:type="dcterms:W3CDTF">2020-11-07T03:49:10Z</dcterms:modified>
</cp:coreProperties>
</file>